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ordaidorg-my.sharepoint.com/personal/vhk_cordaid_org/Documents/Desktop/rapport Juin 2023/"/>
    </mc:Choice>
  </mc:AlternateContent>
  <xr:revisionPtr revIDLastSave="0" documentId="8_{8EE5D1F2-A33D-4E89-9117-0B36EB0D77C3}" xr6:coauthVersionLast="47" xr6:coauthVersionMax="47" xr10:uidLastSave="{00000000-0000-0000-0000-000000000000}"/>
  <bookViews>
    <workbookView xWindow="-110" yWindow="-110" windowWidth="19420" windowHeight="10420" activeTab="1" xr2:uid="{29D7810D-95B9-471D-830D-90CF5493E079}"/>
  </bookViews>
  <sheets>
    <sheet name="Instructions" sheetId="4" r:id="rId1"/>
    <sheet name="1) Tableau budgétaire 1" sheetId="8" r:id="rId2"/>
    <sheet name="Project transactions " sheetId="10" r:id="rId3"/>
    <sheet name="2) Tableau budgétaire 2" sheetId="2" r:id="rId4"/>
    <sheet name="3)Notes d'explication " sheetId="5" r:id="rId5"/>
    <sheet name="4) Pour utilisation par PBSO" sheetId="6" r:id="rId6"/>
    <sheet name="Pour utilisation par MPTFO" sheetId="7" r:id="rId7"/>
  </sheets>
  <externalReferences>
    <externalReference r:id="rId8"/>
    <externalReference r:id="rId9"/>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8" l="1"/>
  <c r="I42" i="8"/>
  <c r="I94" i="8" l="1"/>
  <c r="I93" i="8"/>
  <c r="I92" i="8"/>
  <c r="I91" i="8"/>
  <c r="I86" i="8"/>
  <c r="I85" i="8"/>
  <c r="I81" i="8"/>
  <c r="I80" i="8"/>
  <c r="I79" i="8"/>
  <c r="I76" i="8"/>
  <c r="I75" i="8"/>
  <c r="I74" i="8"/>
  <c r="I65" i="8"/>
  <c r="I64" i="8"/>
  <c r="I63" i="8"/>
  <c r="I62" i="8"/>
  <c r="I58" i="8"/>
  <c r="I57" i="8"/>
  <c r="I50" i="8"/>
  <c r="I49" i="8"/>
  <c r="I44" i="8"/>
  <c r="I43" i="8"/>
  <c r="I41" i="8"/>
  <c r="I40" i="8"/>
  <c r="I39" i="8"/>
  <c r="I38" i="8"/>
  <c r="I30" i="8"/>
  <c r="I29" i="8"/>
  <c r="I28" i="8"/>
  <c r="I22" i="8"/>
  <c r="I21" i="8"/>
  <c r="I20" i="8"/>
  <c r="I19" i="8"/>
  <c r="I18" i="8"/>
  <c r="I8" i="8"/>
  <c r="I14" i="8"/>
  <c r="I13" i="8"/>
  <c r="I12" i="8"/>
  <c r="I11" i="8"/>
  <c r="I10" i="8"/>
  <c r="I9" i="8"/>
  <c r="K1337" i="10"/>
  <c r="K1182" i="10"/>
  <c r="K969" i="10"/>
  <c r="K966" i="10"/>
  <c r="K847" i="10"/>
  <c r="K813" i="10"/>
  <c r="K848" i="10" s="1"/>
  <c r="K784" i="10"/>
  <c r="K770" i="10"/>
  <c r="K760" i="10"/>
  <c r="K785" i="10" s="1"/>
  <c r="K744" i="10"/>
  <c r="K727" i="10"/>
  <c r="K703" i="10"/>
  <c r="K745" i="10" s="1"/>
  <c r="K683" i="10"/>
  <c r="K667" i="10"/>
  <c r="K647" i="10"/>
  <c r="K632" i="10"/>
  <c r="K684" i="10" s="1"/>
  <c r="K626" i="10"/>
  <c r="K616" i="10"/>
  <c r="K627" i="10" s="1"/>
  <c r="K602" i="10"/>
  <c r="K594" i="10"/>
  <c r="K576" i="10"/>
  <c r="K595" i="10" s="1"/>
  <c r="K552" i="10"/>
  <c r="K536" i="10"/>
  <c r="K511" i="10"/>
  <c r="K490" i="10"/>
  <c r="K477" i="10"/>
  <c r="K448" i="10"/>
  <c r="K437" i="10"/>
  <c r="K553" i="10" s="1"/>
  <c r="K421" i="10"/>
  <c r="K402" i="10"/>
  <c r="K354" i="10"/>
  <c r="K422" i="10" s="1"/>
  <c r="K308" i="10"/>
  <c r="K296" i="10"/>
  <c r="K276" i="10"/>
  <c r="K266" i="10"/>
  <c r="K243" i="10"/>
  <c r="K309" i="10" s="1"/>
  <c r="K221" i="10"/>
  <c r="K208" i="10"/>
  <c r="K175" i="10"/>
  <c r="K151" i="10"/>
  <c r="K120" i="10"/>
  <c r="K222" i="10" s="1"/>
  <c r="K86" i="10"/>
  <c r="K41" i="10"/>
  <c r="D117" i="8"/>
  <c r="F51" i="2"/>
  <c r="F4" i="2"/>
  <c r="E4" i="2"/>
  <c r="E130" i="2" s="1"/>
  <c r="F119" i="2"/>
  <c r="L1342" i="10" l="1"/>
  <c r="I53" i="8"/>
  <c r="I26" i="8"/>
  <c r="D26" i="2"/>
  <c r="I77" i="8" l="1"/>
  <c r="I36" i="8"/>
  <c r="G8" i="8"/>
  <c r="G9" i="8" l="1"/>
  <c r="H9" i="8"/>
  <c r="H8" i="8"/>
  <c r="I95" i="8"/>
  <c r="I87" i="8"/>
  <c r="I83" i="8"/>
  <c r="I70" i="8"/>
  <c r="I60" i="8"/>
  <c r="I46" i="8"/>
  <c r="I16" i="8"/>
  <c r="G13" i="8"/>
  <c r="D108" i="8"/>
  <c r="D101" i="8"/>
  <c r="I114" i="8" l="1"/>
  <c r="D15" i="2"/>
  <c r="D46" i="8"/>
  <c r="H112" i="8"/>
  <c r="F108" i="8"/>
  <c r="E108" i="8"/>
  <c r="F101" i="8"/>
  <c r="E101" i="8"/>
  <c r="D95" i="8"/>
  <c r="G94" i="8"/>
  <c r="H94" i="8" s="1"/>
  <c r="F87" i="8"/>
  <c r="F108" i="2" s="1"/>
  <c r="D87" i="8"/>
  <c r="E86" i="8"/>
  <c r="G86" i="8" s="1"/>
  <c r="H86" i="8" s="1"/>
  <c r="E85" i="8"/>
  <c r="F83" i="8"/>
  <c r="F97" i="2" s="1"/>
  <c r="E83" i="8"/>
  <c r="E97" i="2" s="1"/>
  <c r="G82" i="8"/>
  <c r="D81" i="8"/>
  <c r="G81" i="8" s="1"/>
  <c r="H81" i="8" s="1"/>
  <c r="D80" i="8"/>
  <c r="G80" i="8" s="1"/>
  <c r="H80" i="8" s="1"/>
  <c r="D79" i="8"/>
  <c r="G79" i="8" s="1"/>
  <c r="F77" i="8"/>
  <c r="F86" i="2" s="1"/>
  <c r="E77" i="8"/>
  <c r="E86" i="2" s="1"/>
  <c r="D77" i="8"/>
  <c r="G76" i="8"/>
  <c r="H76" i="8" s="1"/>
  <c r="G75" i="8"/>
  <c r="H75" i="8" s="1"/>
  <c r="G74" i="8"/>
  <c r="F70" i="8"/>
  <c r="F74" i="2" s="1"/>
  <c r="E70" i="8"/>
  <c r="E74" i="2" s="1"/>
  <c r="D70" i="8"/>
  <c r="G69" i="8"/>
  <c r="G68" i="8"/>
  <c r="G67" i="8"/>
  <c r="G66" i="8"/>
  <c r="G65" i="8"/>
  <c r="H65" i="8" s="1"/>
  <c r="G64" i="8"/>
  <c r="H64" i="8" s="1"/>
  <c r="G63" i="8"/>
  <c r="H63" i="8" s="1"/>
  <c r="G62" i="8"/>
  <c r="H62" i="8" s="1"/>
  <c r="F60" i="8"/>
  <c r="F63" i="2" s="1"/>
  <c r="E60" i="8"/>
  <c r="E63" i="2" s="1"/>
  <c r="D60" i="8"/>
  <c r="G59" i="8"/>
  <c r="G58" i="8"/>
  <c r="G57" i="8"/>
  <c r="E53" i="8"/>
  <c r="E51" i="2" s="1"/>
  <c r="D53" i="8"/>
  <c r="G52" i="8"/>
  <c r="G51" i="8"/>
  <c r="G50" i="8"/>
  <c r="H50" i="8" s="1"/>
  <c r="G49" i="8"/>
  <c r="F46" i="8"/>
  <c r="F40" i="2" s="1"/>
  <c r="E46" i="8"/>
  <c r="E40" i="2" s="1"/>
  <c r="G45" i="8"/>
  <c r="G44" i="8"/>
  <c r="H44" i="8" s="1"/>
  <c r="G43" i="8"/>
  <c r="H43" i="8" s="1"/>
  <c r="G42" i="8"/>
  <c r="H42" i="8" s="1"/>
  <c r="G41" i="8"/>
  <c r="H41" i="8" s="1"/>
  <c r="G40" i="8"/>
  <c r="H40" i="8" s="1"/>
  <c r="G39" i="8"/>
  <c r="H39" i="8" s="1"/>
  <c r="G38" i="8"/>
  <c r="H38" i="8" s="1"/>
  <c r="F36" i="8"/>
  <c r="F29" i="2" s="1"/>
  <c r="E36" i="8"/>
  <c r="E29" i="2" s="1"/>
  <c r="D36" i="8"/>
  <c r="G35" i="8"/>
  <c r="G34" i="8"/>
  <c r="G33" i="8"/>
  <c r="G32" i="8"/>
  <c r="G31" i="8"/>
  <c r="G30" i="8"/>
  <c r="H30" i="8" s="1"/>
  <c r="G29" i="8"/>
  <c r="H29" i="8" s="1"/>
  <c r="G28" i="8"/>
  <c r="F26" i="8"/>
  <c r="F18" i="2" s="1"/>
  <c r="E26" i="8"/>
  <c r="E18" i="2" s="1"/>
  <c r="D26" i="8"/>
  <c r="G25" i="8"/>
  <c r="G24" i="8"/>
  <c r="G23" i="8"/>
  <c r="G22" i="8"/>
  <c r="H22" i="8" s="1"/>
  <c r="G21" i="8"/>
  <c r="H21" i="8" s="1"/>
  <c r="G20" i="8"/>
  <c r="H20" i="8" s="1"/>
  <c r="G19" i="8"/>
  <c r="H19" i="8" s="1"/>
  <c r="G18" i="8"/>
  <c r="H18" i="8" s="1"/>
  <c r="F16" i="8"/>
  <c r="F7" i="2" s="1"/>
  <c r="E16" i="8"/>
  <c r="E7" i="2" s="1"/>
  <c r="D16" i="8"/>
  <c r="G15" i="8"/>
  <c r="G14" i="8"/>
  <c r="H14" i="8" s="1"/>
  <c r="H13" i="8"/>
  <c r="G12" i="8"/>
  <c r="H12" i="8" s="1"/>
  <c r="G11" i="8"/>
  <c r="H11" i="8" s="1"/>
  <c r="G10" i="8"/>
  <c r="H10" i="8" s="1"/>
  <c r="G77" i="8" l="1"/>
  <c r="D86" i="2" s="1"/>
  <c r="H26" i="8"/>
  <c r="H16" i="8"/>
  <c r="G16" i="8"/>
  <c r="D7" i="2" s="1"/>
  <c r="G60" i="8"/>
  <c r="D63" i="2" s="1"/>
  <c r="E87" i="8"/>
  <c r="H49" i="8"/>
  <c r="H53" i="8" s="1"/>
  <c r="G85" i="8"/>
  <c r="H85" i="8" s="1"/>
  <c r="H87" i="8" s="1"/>
  <c r="D114" i="8" s="1"/>
  <c r="H70" i="8"/>
  <c r="D83" i="8"/>
  <c r="D88" i="8" s="1"/>
  <c r="G36" i="8"/>
  <c r="D29" i="2" s="1"/>
  <c r="G83" i="8"/>
  <c r="D97" i="2" s="1"/>
  <c r="H79" i="8"/>
  <c r="H83" i="8" s="1"/>
  <c r="G53" i="8"/>
  <c r="D51" i="2" s="1"/>
  <c r="G46" i="8"/>
  <c r="D40" i="2" s="1"/>
  <c r="G26" i="8"/>
  <c r="D18" i="2" s="1"/>
  <c r="H58" i="8"/>
  <c r="G70" i="8"/>
  <c r="D74" i="2" s="1"/>
  <c r="F88" i="8"/>
  <c r="H28" i="8"/>
  <c r="H36" i="8" s="1"/>
  <c r="H74" i="8"/>
  <c r="H77" i="8" s="1"/>
  <c r="H57" i="8"/>
  <c r="F23" i="7"/>
  <c r="E23" i="7"/>
  <c r="D23" i="7"/>
  <c r="C23" i="7"/>
  <c r="G22" i="7"/>
  <c r="F22" i="7"/>
  <c r="E22" i="7"/>
  <c r="D22" i="7"/>
  <c r="C22" i="7"/>
  <c r="G21" i="7"/>
  <c r="F21" i="7"/>
  <c r="E21" i="7"/>
  <c r="D21" i="7"/>
  <c r="C21" i="7"/>
  <c r="G20" i="7"/>
  <c r="F20" i="7"/>
  <c r="E20" i="7"/>
  <c r="D20" i="7"/>
  <c r="C20" i="7"/>
  <c r="E19" i="7"/>
  <c r="D19" i="7"/>
  <c r="C19" i="7"/>
  <c r="E13" i="7"/>
  <c r="D13" i="7"/>
  <c r="C13" i="7"/>
  <c r="E12" i="7"/>
  <c r="D12" i="7"/>
  <c r="C12" i="7"/>
  <c r="E11" i="7"/>
  <c r="D11" i="7"/>
  <c r="C11" i="7"/>
  <c r="E10" i="7"/>
  <c r="D10" i="7"/>
  <c r="C10" i="7"/>
  <c r="E9" i="7"/>
  <c r="D9" i="7"/>
  <c r="C9" i="7"/>
  <c r="E8" i="7"/>
  <c r="D8" i="7"/>
  <c r="C8" i="7"/>
  <c r="E7" i="7"/>
  <c r="D7" i="7"/>
  <c r="C7" i="7"/>
  <c r="E6" i="7"/>
  <c r="D6" i="7"/>
  <c r="C6" i="7"/>
  <c r="C40" i="6"/>
  <c r="D44" i="6" s="1"/>
  <c r="C29" i="6"/>
  <c r="D32" i="6" s="1"/>
  <c r="C18" i="6"/>
  <c r="D24" i="6" s="1"/>
  <c r="C7" i="6"/>
  <c r="D13" i="6" s="1"/>
  <c r="E88" i="8" l="1"/>
  <c r="E108" i="2"/>
  <c r="D102" i="8"/>
  <c r="D103" i="8" s="1"/>
  <c r="D104" i="8" s="1"/>
  <c r="D109" i="8" s="1"/>
  <c r="G87" i="8"/>
  <c r="H60" i="8"/>
  <c r="E14" i="7"/>
  <c r="E15" i="7" s="1"/>
  <c r="E16" i="7" s="1"/>
  <c r="F9" i="7"/>
  <c r="F12" i="7"/>
  <c r="D25" i="6"/>
  <c r="D47" i="6"/>
  <c r="D34" i="6"/>
  <c r="D35" i="6"/>
  <c r="C14" i="7"/>
  <c r="C15" i="7" s="1"/>
  <c r="C16" i="7" s="1"/>
  <c r="D14" i="7"/>
  <c r="D15" i="7" s="1"/>
  <c r="D16" i="7" s="1"/>
  <c r="F10" i="7"/>
  <c r="D11" i="6"/>
  <c r="D33" i="6"/>
  <c r="D14" i="6"/>
  <c r="D21" i="6"/>
  <c r="D22" i="6"/>
  <c r="D45" i="6"/>
  <c r="F13" i="7"/>
  <c r="D10" i="6"/>
  <c r="D23" i="6"/>
  <c r="D46" i="6"/>
  <c r="F8" i="7"/>
  <c r="F11" i="7"/>
  <c r="F7" i="7"/>
  <c r="D12" i="6"/>
  <c r="D36" i="6"/>
  <c r="D43" i="6"/>
  <c r="G88" i="8" l="1"/>
  <c r="D108" i="2"/>
  <c r="D111" i="8"/>
  <c r="D110" i="8"/>
  <c r="F14" i="7"/>
  <c r="F15" i="7" s="1"/>
  <c r="F16" i="7" s="1"/>
  <c r="C41" i="6"/>
  <c r="C30" i="6"/>
  <c r="C8" i="6"/>
  <c r="C19" i="6"/>
  <c r="D112" i="8" l="1"/>
  <c r="D82" i="2"/>
  <c r="G8" i="2"/>
  <c r="E131" i="2"/>
  <c r="E91" i="8" s="1"/>
  <c r="D132" i="2"/>
  <c r="D131" i="2"/>
  <c r="G10" i="2"/>
  <c r="G9" i="2"/>
  <c r="D137" i="2"/>
  <c r="D136" i="2"/>
  <c r="D134" i="2"/>
  <c r="D133" i="2"/>
  <c r="D135" i="2"/>
  <c r="D127" i="2"/>
  <c r="F130" i="2"/>
  <c r="D138" i="2" l="1"/>
  <c r="E59" i="2"/>
  <c r="D37" i="2" l="1"/>
  <c r="F131" i="2"/>
  <c r="F91" i="8" s="1"/>
  <c r="E82" i="2"/>
  <c r="E137" i="2"/>
  <c r="E93" i="8" s="1"/>
  <c r="G58" i="2"/>
  <c r="G75" i="2"/>
  <c r="G41" i="2"/>
  <c r="G70" i="2"/>
  <c r="G65" i="2"/>
  <c r="G121" i="2"/>
  <c r="G122" i="2"/>
  <c r="G123" i="2"/>
  <c r="G124" i="2"/>
  <c r="G125" i="2"/>
  <c r="G126" i="2"/>
  <c r="G120" i="2"/>
  <c r="G115" i="2"/>
  <c r="G113" i="2"/>
  <c r="G112" i="2"/>
  <c r="G111" i="2"/>
  <c r="G110" i="2"/>
  <c r="G109" i="2"/>
  <c r="G104" i="2"/>
  <c r="G102" i="2"/>
  <c r="G101" i="2"/>
  <c r="G100" i="2"/>
  <c r="G99" i="2"/>
  <c r="G98" i="2"/>
  <c r="G93" i="2"/>
  <c r="G91" i="2"/>
  <c r="G90" i="2"/>
  <c r="G89" i="2"/>
  <c r="G88" i="2"/>
  <c r="G87" i="2"/>
  <c r="G76" i="2"/>
  <c r="G77" i="2"/>
  <c r="G78" i="2"/>
  <c r="G79" i="2"/>
  <c r="G81" i="2"/>
  <c r="G66" i="2"/>
  <c r="G67" i="2"/>
  <c r="G68" i="2"/>
  <c r="G53" i="2"/>
  <c r="G54" i="2"/>
  <c r="G55" i="2"/>
  <c r="G56" i="2"/>
  <c r="G42" i="2"/>
  <c r="G43" i="2"/>
  <c r="G44" i="2"/>
  <c r="G45" i="2"/>
  <c r="G47" i="2"/>
  <c r="G31" i="2"/>
  <c r="G32" i="2"/>
  <c r="G33" i="2"/>
  <c r="G34" i="2"/>
  <c r="G36" i="2"/>
  <c r="G20" i="2"/>
  <c r="G21" i="2"/>
  <c r="G22" i="2"/>
  <c r="G23" i="2"/>
  <c r="G24" i="2"/>
  <c r="G11" i="2"/>
  <c r="G12" i="2"/>
  <c r="E116" i="2"/>
  <c r="D116" i="2"/>
  <c r="D105" i="2"/>
  <c r="E105" i="2"/>
  <c r="E94" i="2"/>
  <c r="D94" i="2"/>
  <c r="E71" i="2"/>
  <c r="F59" i="2"/>
  <c r="F48" i="2"/>
  <c r="E37" i="2"/>
  <c r="F37" i="2"/>
  <c r="E26" i="2"/>
  <c r="F26" i="2"/>
  <c r="E15" i="2"/>
  <c r="E135" i="2"/>
  <c r="F135" i="2"/>
  <c r="E134" i="2"/>
  <c r="F134" i="2"/>
  <c r="E133" i="2"/>
  <c r="F133" i="2"/>
  <c r="E132" i="2"/>
  <c r="F132" i="2"/>
  <c r="F92" i="8" l="1"/>
  <c r="E92" i="8"/>
  <c r="F102" i="8"/>
  <c r="F103" i="8" s="1"/>
  <c r="F104" i="8" s="1"/>
  <c r="G91" i="8"/>
  <c r="G18" i="2"/>
  <c r="G52" i="2"/>
  <c r="G64" i="2"/>
  <c r="G14" i="2"/>
  <c r="G25" i="2"/>
  <c r="G26" i="2"/>
  <c r="G30" i="2"/>
  <c r="G19" i="2"/>
  <c r="F137" i="2"/>
  <c r="F93" i="8" s="1"/>
  <c r="G93" i="8" s="1"/>
  <c r="H93" i="8" s="1"/>
  <c r="H91" i="8" l="1"/>
  <c r="F109" i="8"/>
  <c r="F110" i="8"/>
  <c r="F95" i="8"/>
  <c r="G92" i="8"/>
  <c r="H92" i="8" s="1"/>
  <c r="E102" i="8"/>
  <c r="E95" i="8"/>
  <c r="G137" i="2"/>
  <c r="G135" i="2"/>
  <c r="F127" i="2"/>
  <c r="E127" i="2"/>
  <c r="G127" i="2" s="1"/>
  <c r="E119" i="2"/>
  <c r="F15" i="2"/>
  <c r="G95" i="8" l="1"/>
  <c r="D119" i="2" s="1"/>
  <c r="G119" i="2" s="1"/>
  <c r="E103" i="8"/>
  <c r="E104" i="8" s="1"/>
  <c r="G102" i="8"/>
  <c r="I115" i="8" s="1"/>
  <c r="H95" i="8"/>
  <c r="G134" i="2"/>
  <c r="G132" i="2"/>
  <c r="G133" i="2"/>
  <c r="G131" i="2"/>
  <c r="E110" i="8" l="1"/>
  <c r="G110" i="8" s="1"/>
  <c r="E111" i="8"/>
  <c r="F111" i="8"/>
  <c r="F112" i="8" s="1"/>
  <c r="E109" i="8"/>
  <c r="G103" i="8"/>
  <c r="G104" i="8" s="1"/>
  <c r="D118" i="8" s="1"/>
  <c r="G97" i="2"/>
  <c r="F105" i="2"/>
  <c r="G105" i="2" s="1"/>
  <c r="G103" i="2"/>
  <c r="G86" i="2"/>
  <c r="F82" i="2"/>
  <c r="F71" i="2"/>
  <c r="G40" i="2"/>
  <c r="G29" i="2"/>
  <c r="G51" i="2"/>
  <c r="G7" i="2"/>
  <c r="D115" i="8" l="1"/>
  <c r="G109" i="8"/>
  <c r="E112" i="8"/>
  <c r="G111" i="8"/>
  <c r="G92" i="2"/>
  <c r="F94" i="2"/>
  <c r="G94" i="2" s="1"/>
  <c r="G74" i="2"/>
  <c r="G80" i="2"/>
  <c r="G82" i="2"/>
  <c r="G63" i="2"/>
  <c r="G69" i="2"/>
  <c r="D71" i="2"/>
  <c r="G71" i="2" s="1"/>
  <c r="D48" i="2"/>
  <c r="G37" i="2"/>
  <c r="G35" i="2"/>
  <c r="G15" i="2"/>
  <c r="G114" i="2"/>
  <c r="F116" i="2"/>
  <c r="G116" i="2" s="1"/>
  <c r="F136" i="2"/>
  <c r="F138" i="2" s="1"/>
  <c r="F139" i="2" s="1"/>
  <c r="F140" i="2" s="1"/>
  <c r="G108" i="2"/>
  <c r="D59" i="2"/>
  <c r="G59" i="2" s="1"/>
  <c r="G57" i="2"/>
  <c r="G13" i="2"/>
  <c r="G112" i="8" l="1"/>
  <c r="E48" i="2"/>
  <c r="G48" i="2" s="1"/>
  <c r="E136" i="2"/>
  <c r="G46" i="2"/>
  <c r="D139" i="2"/>
  <c r="D140" i="2" s="1"/>
  <c r="E138" i="2" l="1"/>
  <c r="G136" i="2"/>
  <c r="E139" i="2" l="1"/>
  <c r="E140" i="2" s="1"/>
  <c r="G138" i="2"/>
  <c r="G139" i="2" s="1"/>
  <c r="G140" i="2" s="1"/>
</calcChain>
</file>

<file path=xl/sharedStrings.xml><?xml version="1.0" encoding="utf-8"?>
<sst xmlns="http://schemas.openxmlformats.org/spreadsheetml/2006/main" count="14581" uniqueCount="3315">
  <si>
    <t>Annexe D - Budget du projet PBF</t>
  </si>
  <si>
    <t>Tableau 1 - Budget du projet PBF par résultat, produit et activité</t>
  </si>
  <si>
    <t>Nombre de resultat / produit</t>
  </si>
  <si>
    <t>Formulation du resultat/ produit/activite</t>
  </si>
  <si>
    <t>CORDAID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</si>
  <si>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</si>
  <si>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</si>
  <si>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</si>
  <si>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</si>
  <si>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</si>
  <si>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</si>
  <si>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</si>
  <si>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Produit 1.1:</t>
  </si>
  <si>
    <t xml:space="preserve"> Une alliance stratégique de plaidoyer est mise en place pour faire entendre la voix de la Femme burundaise sur l’accès à la terre et sur sa participation au niveau local.</t>
  </si>
  <si>
    <t>Activite 1.1.1:</t>
  </si>
  <si>
    <t>Identifications des OSCs féminines ou favorables à la promotion et protection des femmes pour constituer une alliance stratégique de plaidoyer</t>
  </si>
  <si>
    <t>OSC féminines privilégiées (dirigées par des femmes, ration de femmes parmi les membres important, etc.)</t>
  </si>
  <si>
    <t>Activite 1.1.2:</t>
  </si>
  <si>
    <t xml:space="preserve">Constituer les réseaux, les coalitions et les alliances stratégiques pour faire entendre leur voix </t>
  </si>
  <si>
    <t>OSC féminines privilégiées (dirigées par des femmes, ration de femmes parmi les membres important, etc.) + Appui à l'expression de la vois des femmes</t>
  </si>
  <si>
    <t>Activite 1.1.3:</t>
  </si>
  <si>
    <t xml:space="preserve">Organiser des réunions de coalition </t>
  </si>
  <si>
    <t>Avec les OSC féminines + sujets toujours sensibles au genre.</t>
  </si>
  <si>
    <t>Activite 1.1.4</t>
  </si>
  <si>
    <t xml:space="preserve">Renforcement des capacités des réseaux pour la promotion du genre sur le plaidoyer et sur d’autres thématiques </t>
  </si>
  <si>
    <t>Activite 1.1.5</t>
  </si>
  <si>
    <t>Créer / renforcer des cadres de concertation et de dialogue </t>
  </si>
  <si>
    <t>Principalement des OCS féminies et de nombreux sujets d'égalité des genre. Mais d'autres sujets peuvent être discutés concernant des groupes plus larges de vulnérables.</t>
  </si>
  <si>
    <t>Activite 1.1.6</t>
  </si>
  <si>
    <t>Organiser des ateliers de sensibilisation et d’échange au niveau communautaire sur les droits fonciers des femmes</t>
  </si>
  <si>
    <t>Sujets uniquement liés à l'égalité des genres.</t>
  </si>
  <si>
    <t>Activite 1.1.7</t>
  </si>
  <si>
    <t>Organiser, au niveau communal, des réunions d'information et de sensibilisation des autorités et des leaders féminins sur la participation citoyenne de la femme (20 réunions)</t>
  </si>
  <si>
    <t>Réunions qui cocnerneront principalement l'égalité des genres mais aussi d'uatres groupes.</t>
  </si>
  <si>
    <t>Activite 1.1.8</t>
  </si>
  <si>
    <t>Produit total</t>
  </si>
  <si>
    <t>Produit 1.2:</t>
  </si>
  <si>
    <t>Les bonnes pratiques judiciaires sensibles au genre en matière de la succession foncière sont capitalisées et disséminées auprès des acteurs judiciaires notamment les Juges et les Avocats ainsi que les autres défenseurs des droits fonciers des femmes (associations de la société civile)</t>
  </si>
  <si>
    <t>Activite 1.2.1</t>
  </si>
  <si>
    <t>Identifier les décisions judiciaires sensibles au genre rendues par les Cours et Tribunaux en matière de la succession foncière et rédiger un recueil de jurisprudence y relative</t>
  </si>
  <si>
    <t>Jurisprudence uniquement favorable à l'égalité à la succession</t>
  </si>
  <si>
    <t>Activite 1.2.2</t>
  </si>
  <si>
    <t>Mutiplication du recueil de jurisprudence pour usage par les juridictions, Barreaux, universités, organisations de la société civile, etc.</t>
  </si>
  <si>
    <t>Les recueils contiendront uniquement de la jurisprudence favorable à l'égalité des genres</t>
  </si>
  <si>
    <t>Activite 1.2.3</t>
  </si>
  <si>
    <t>Organiser 3 atelier de dissémination des bonnes pratiques judiciaires auprès des acteurs judiciaires (juges et avocats) et des autres défenseurs des droits fonciers des femmes.</t>
  </si>
  <si>
    <t>Dissémination de jurisprudence favorable à l'égalité des genre dans la succession + au moins 50% des acteurs seront des femmes.</t>
  </si>
  <si>
    <t>Activite 1.2.4</t>
  </si>
  <si>
    <t>Organiser 5 ateliers de 2 jours de renforcement des capacités des Conseils des Notables sur les notions élémentaire en droit et la prise en compte du genre et des droits fonciers des femmes dans les services offerts aux communautés</t>
  </si>
  <si>
    <t>Dissémination d'information favorable au genre mais les Conseils des notables sont des structures majoritairement masculines</t>
  </si>
  <si>
    <t>Activite 1.2.5</t>
  </si>
  <si>
    <t>Constituer et alimenter une bibliothèque en ligne des instruments juridiques, études et autres documents de référence sur la justiciabilité des droits fonciers des femmes</t>
  </si>
  <si>
    <t>Contenu uniquement des informations légales favorables à l'égalité des genres</t>
  </si>
  <si>
    <t>Produit 1.3:</t>
  </si>
  <si>
    <t>Activite 1.3.1</t>
  </si>
  <si>
    <t>Organiser 6 ateliers de sensibilisation pour le réveil de conscience de la population sur les droits fonciers des femmes et leur participation citoyenne</t>
  </si>
  <si>
    <t xml:space="preserve">Atelier destinés au changement des mentalités concernant l'égalité des genres au niveau communautaire. Certaines discussions porteront plus largement sur d'autres groupes vulnérables. </t>
  </si>
  <si>
    <t>Activite 1.3.2</t>
  </si>
  <si>
    <t xml:space="preserve">Organiser deux émissions à travers les radios communautaires pour sensibiliser et influencer le changement des comportements </t>
  </si>
  <si>
    <t>Contenu uniquement d'informations favorables à l'égalité des genres</t>
  </si>
  <si>
    <t>Activite 1.3.3</t>
  </si>
  <si>
    <t xml:space="preserve">Productions des spots à travers les radios nationales pour changement des comportements discriminatoires </t>
  </si>
  <si>
    <t>Produit 1.4:</t>
  </si>
  <si>
    <t>Activite 1.4.1</t>
  </si>
  <si>
    <t xml:space="preserve">Restructuration des OSc féminines en clusters selon les axes prioritaires des plan communal de développement communautaire </t>
  </si>
  <si>
    <t>Activite 1.4.2</t>
  </si>
  <si>
    <t>Renforcement des capacités des Clusters</t>
  </si>
  <si>
    <t>Activite 1.4.3</t>
  </si>
  <si>
    <t>Organiser des initiatives d’interpellation des OSCs féminines regroupées en clusters pour la prise en compte de leurs besoins spécifiques</t>
  </si>
  <si>
    <t>Activite 1.4.4</t>
  </si>
  <si>
    <t xml:space="preserve">Organiser des cadres d’échange et d’interpellation entre OSCs et autorités locales </t>
  </si>
  <si>
    <t>Les questions discutées seront liées aux questions d'égalité des genres. Les participantes des OSC seront à 90% des femmes.</t>
  </si>
  <si>
    <t>Activite 1.4.5</t>
  </si>
  <si>
    <t xml:space="preserve">Sensibiliser la population en général sur les principes fondamentaux des droits huamins et d’autres textes de lois contre la discrimination de toute forme  </t>
  </si>
  <si>
    <t>Focus sur les droits de la femme mais des thèmes transversaux seront aussi discutés</t>
  </si>
  <si>
    <t>Activite 1.4.6</t>
  </si>
  <si>
    <t>Organiser  des activités de sensibilisation et  de plaidoyer pour la participation citoyenne des femmes au niveau communautaire</t>
  </si>
  <si>
    <t xml:space="preserve">Activités destinés au changement des mentalités concernant l'égalité des genres au niveau communautaire. Certaines discussions porteront plus largement sur d'autres groupes vulnérables. </t>
  </si>
  <si>
    <t>Activite 1.4.7</t>
  </si>
  <si>
    <t>Créer et animer les groupes de solidarité et d'entraide des femmes pour renforcer la voix de la femme  au niveau communautaire</t>
  </si>
  <si>
    <t>Produit 1.5</t>
  </si>
  <si>
    <t>Activite 1.5.1</t>
  </si>
  <si>
    <t>Appuyer financièrement  les micro-projets de consolidation de la Paix des groupements de femmes marginalisées ou d'autres groupes vulnérables</t>
  </si>
  <si>
    <t>Les micro-projets seront à 85% destinés à des groupes de femmes</t>
  </si>
  <si>
    <t>Activite 1.5.2</t>
  </si>
  <si>
    <t xml:space="preserve">Accompagnement et renforcement des capacités des ces groupements </t>
  </si>
  <si>
    <t xml:space="preserve">RESULTAT 2: </t>
  </si>
  <si>
    <t xml:space="preserve">Les mécanismes  de protection des droits des femmes  et  de résolutions des conflits  sensibles au genre au niveau communautaire sont renforcés.  (Barreau de Gitega,Cordaid et CEJP) </t>
  </si>
  <si>
    <t>Produit 2.1</t>
  </si>
  <si>
    <t>Des sessions de renforcement des capacités sont offertes aux acteurs formels et informels</t>
  </si>
  <si>
    <t>Activite 2.1.1</t>
  </si>
  <si>
    <t>Renforcement des capacités des acteurs informels (conseil des notables sur les matières juridiques usuelles (code de procédures civile</t>
  </si>
  <si>
    <t>Activite 2.1.2</t>
  </si>
  <si>
    <t>Renforcement des capacités sur les techniques de résolution des conflits fonciers sensibles au genre</t>
  </si>
  <si>
    <t>Renforcement de capacité spécialement sur la thématique égalité des genres</t>
  </si>
  <si>
    <t>Produit 2.2</t>
  </si>
  <si>
    <t>Assistance juridique et judiciaire est fourni aux personnes (femmes) vurnerables des communautés bénéficiaires du projet</t>
  </si>
  <si>
    <t>Activite 2.2.1</t>
  </si>
  <si>
    <t>Organiser 3 caravanes juridiques d'information et d'aide juridique gratuite aux communautés locales en accordant une attention particulière aux droits des femmes</t>
  </si>
  <si>
    <t>Focus sur les femmes à 70 % minimum</t>
  </si>
  <si>
    <t>Activite 2.2.2</t>
  </si>
  <si>
    <t xml:space="preserve">Fournir l'assistance judiciaire à 400 femmes  (veuves, rapatriées, victimes des VBG, orphelines chefs de menages, etc,) et autres personnes vulnérables  des communautés bénéficiaires pour renforcer l'exercice et </t>
  </si>
  <si>
    <t>Assitance légale majoritairement à destination des femmes les plus vulnérables.</t>
  </si>
  <si>
    <t>Activite 2.2.3</t>
  </si>
  <si>
    <t xml:space="preserve">Organiser des séances de sensibilisation a travers la  Production des spots radio, des messages automatiques </t>
  </si>
  <si>
    <t>Activite 2.2.4</t>
  </si>
  <si>
    <t>-Plaidoyer pour implication des Femmes dans le mécanismes de résolution des conflits au niveau communautaire</t>
  </si>
  <si>
    <t xml:space="preserve">RESULTAT 3: </t>
  </si>
  <si>
    <t>Produit 3.1</t>
  </si>
  <si>
    <t>Des bureaux des services fonciers fonctionnels sont mises en place</t>
  </si>
  <si>
    <t>Activite 3.1.1</t>
  </si>
  <si>
    <t>Organiser des séances d'informations aux conseils communaux sur l'importance de la création des services fonciers communaux</t>
  </si>
  <si>
    <t xml:space="preserve">Contenu de formation sera foculisé sur l'importance de la certification sensible au genre. </t>
  </si>
  <si>
    <t>Activite 3.1.2</t>
  </si>
  <si>
    <t>Réhabiliter les 2 bureaux des services fonciers communaux /Equiper le SFC/achats des materiels</t>
  </si>
  <si>
    <t>Activite 3.1.3</t>
  </si>
  <si>
    <t>Recruter et former les agents des Guichets fonciers</t>
  </si>
  <si>
    <t>Produit 3.2:</t>
  </si>
  <si>
    <t>Des sessions et débats communautaires sont organisées sur le changement de comportement</t>
  </si>
  <si>
    <t>Activite 3.2.1</t>
  </si>
  <si>
    <t>Sensibiliser la population sur l'importance de la certification foncière comportants les noms de tous les conjoints</t>
  </si>
  <si>
    <t xml:space="preserve">Contenu de la sensibilisation sera foculisé sur l'importance de la certification sensible au genre. </t>
  </si>
  <si>
    <t>Activite 3.2.2</t>
  </si>
  <si>
    <t>Former et équiper les commissions de reconnaissances collinaires impliquees dans le processus de certification</t>
  </si>
  <si>
    <t>Contenu de formation sera foculisé sur l'importance de la certification sensible au genre</t>
  </si>
  <si>
    <t>Activite 3.2.3</t>
  </si>
  <si>
    <t>Organiser des débats communautaires sur le changement de comportement au tour de la gestion foncière</t>
  </si>
  <si>
    <t>Produit 3.3</t>
  </si>
  <si>
    <t>Des certificats fonciers sont mises à la disposition des vulnerables bénéficiares du projet</t>
  </si>
  <si>
    <t>Activite 3.3.1</t>
  </si>
  <si>
    <t>Appuyer les groupes vulnérables à l'acquisition des Certificats Fonciers</t>
  </si>
  <si>
    <t>Au moins 85% des gens appuyés seront des femmes</t>
  </si>
  <si>
    <t>Activite 3.3.2</t>
  </si>
  <si>
    <t xml:space="preserve">Organiser des séances de plaidoyer pour la revue du format du certificat foncier </t>
  </si>
  <si>
    <t>Thématique de plaidoyer: sécurisation foncière genrée</t>
  </si>
  <si>
    <t>COUT TOTAL ACTIVITES</t>
  </si>
  <si>
    <t>Cout de personnel du projet si pas inclus dans les activites ci-dessus</t>
  </si>
  <si>
    <t>Au moins 50% du personnel de Cordaid por ce projet sera féminin</t>
  </si>
  <si>
    <t>Couts operationnels si pas inclus dans les activites ci-dessus</t>
  </si>
  <si>
    <t>Au moins 80% des coûts opérationnels complémentaires concerneront l'égalité des genres.</t>
  </si>
  <si>
    <t>Budget de suivi</t>
  </si>
  <si>
    <t xml:space="preserve">Pour le S&amp;E les données seront désagrégées par sexe et par âge. Le recrutement de personnel féminin pour la collecte des données et leur annalyse sera favorisé. </t>
  </si>
  <si>
    <t>Budget pour l'évaluation finale indépendante</t>
  </si>
  <si>
    <t>L'évaluation aura un focus sur l'impact du projet sur l'amélioration de l'égalité des genre et de l'autonomisation de la femme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</si>
  <si>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</si>
  <si>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</si>
  <si>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</si>
  <si>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</si>
  <si>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</si>
  <si>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</si>
  <si>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</si>
  <si>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</si>
  <si>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</si>
  <si>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</si>
  <si>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</si>
  <si>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</si>
  <si>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</si>
  <si>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</si>
  <si>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</si>
  <si>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</si>
  <si>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</si>
  <si>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</si>
  <si>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CORDAID</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</si>
  <si>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</si>
  <si>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</si>
  <si>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</si>
  <si>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</si>
  <si>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</si>
  <si>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</si>
  <si>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</si>
  <si>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</si>
  <si>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</si>
  <si>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</si>
  <si>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</si>
  <si>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</si>
  <si>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</si>
  <si>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</si>
  <si>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</si>
  <si>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</si>
  <si>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1.4(du tableau 1)</t>
  </si>
  <si>
    <t>Total pour produit 1.5 (du tableau 1)</t>
  </si>
  <si>
    <t>RESULTAT 2</t>
  </si>
  <si>
    <t>Total pour produit 2.1 (du tableau 1)</t>
  </si>
  <si>
    <t>Total pour produit 2.2 (du tableau 1)</t>
  </si>
  <si>
    <t>RESULTAT 3</t>
  </si>
  <si>
    <t>Total pour produit 3.1 (du tableau 1)</t>
  </si>
  <si>
    <t>Produit 3.2</t>
  </si>
  <si>
    <t>Total pour produit 3.2 (du tableau 1)</t>
  </si>
  <si>
    <t>Total pour produit 3.3 (du tableau 1)</t>
  </si>
  <si>
    <t xml:space="preserve">Coûts supplémentaires </t>
  </si>
  <si>
    <t>Total des coûts supplémentaires (du tableau 1)</t>
  </si>
  <si>
    <t>TOTAL</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</si>
  <si>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</si>
  <si>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</si>
  <si>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</si>
  <si>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</si>
  <si>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</si>
  <si>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</si>
  <si>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</si>
  <si>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</si>
  <si>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</si>
  <si>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</si>
  <si>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</si>
  <si>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</si>
  <si>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</si>
  <si>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</si>
  <si>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</si>
  <si>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</si>
  <si>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</si>
  <si>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</si>
  <si>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</si>
  <si>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</si>
  <si>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</si>
  <si>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</si>
  <si>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</si>
  <si>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</si>
  <si>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</si>
  <si>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</si>
  <si>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</si>
  <si>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</si>
  <si>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</si>
  <si>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</si>
  <si>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</si>
  <si>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</si>
  <si>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</si>
  <si>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</si>
  <si>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</si>
  <si>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Les droits fonciers de la population et des femmes en particulier sont sécurisés au niveau des services fonciers communaux</t>
  </si>
  <si>
    <t>Des micro projets de consolidation de la paix sont mises en œuvre par les groupements des femmes marginalisées</t>
  </si>
  <si>
    <t xml:space="preserve">Des groupements des OSC sont structurés et renforcées selon les axes des PCDC dans les communes d'interventions </t>
  </si>
  <si>
    <t xml:space="preserve">Des ateliers de sensibilisation et d’échange sont organisés éveiller la conscience de la population sur les droits fonciers des femmes et la participation citoyenne des femmes </t>
  </si>
  <si>
    <t xml:space="preserve"> L’implication des OSC féminines dans la défense des droits sur l’accès à la terre de la femme et sur sa participation au niveau local est accrue. </t>
  </si>
  <si>
    <t>Niveau de depense/ engagement actuel 
(a remplir au moment des rapports de projet)2023</t>
  </si>
  <si>
    <t xml:space="preserve">Préparé Par: </t>
  </si>
  <si>
    <t xml:space="preserve">Vérifié par: </t>
  </si>
  <si>
    <t xml:space="preserve">Approuvé Par: </t>
  </si>
  <si>
    <t>Jeannette  Uwineza</t>
  </si>
  <si>
    <t xml:space="preserve">Jean Youhana Moussa </t>
  </si>
  <si>
    <t xml:space="preserve">Comptable </t>
  </si>
  <si>
    <t>Finance and Admin Manager</t>
  </si>
  <si>
    <t>Project Activity Id</t>
  </si>
  <si>
    <t>Project Activity</t>
  </si>
  <si>
    <t>Date</t>
  </si>
  <si>
    <t>Voucher</t>
  </si>
  <si>
    <t>Description</t>
  </si>
  <si>
    <t>Cost Price</t>
  </si>
  <si>
    <t>Transaction Currency</t>
  </si>
  <si>
    <t>Amount Transaction currency</t>
  </si>
  <si>
    <t>Amount Accounting Currency</t>
  </si>
  <si>
    <t>Reporting Currency</t>
  </si>
  <si>
    <t>Amount Reporting Currency</t>
  </si>
  <si>
    <t>Posting Type</t>
  </si>
  <si>
    <t>Project Transaction Type</t>
  </si>
  <si>
    <t>Category Group</t>
  </si>
  <si>
    <t>ProjectCategoryId</t>
  </si>
  <si>
    <t>TransId</t>
  </si>
  <si>
    <t>CreatedDatetime</t>
  </si>
  <si>
    <t>CBU-001577</t>
  </si>
  <si>
    <t>1.1.1 Identifications des OSCs féminines ou favorables à la</t>
  </si>
  <si>
    <t>CBU-GJO-0007624</t>
  </si>
  <si>
    <t>CEJP: Rapport financier Mars 2022/Identification des OSC</t>
  </si>
  <si>
    <t>BIF</t>
  </si>
  <si>
    <t>USD</t>
  </si>
  <si>
    <t>Project - cost</t>
  </si>
  <si>
    <t>Expense</t>
  </si>
  <si>
    <t>Costs</t>
  </si>
  <si>
    <t>049</t>
  </si>
  <si>
    <t>CBU-072858</t>
  </si>
  <si>
    <t>CBU-GJO-0007625</t>
  </si>
  <si>
    <t>CEJP: Rapport financier Avril 2022/Identification des OSC</t>
  </si>
  <si>
    <t>CBU-072875</t>
  </si>
  <si>
    <t>CBU-CHB-0004258</t>
  </si>
  <si>
    <t>VENUSTE:Frais de mission du 27/6/2022 au 1/7/2022</t>
  </si>
  <si>
    <t>014</t>
  </si>
  <si>
    <t>CBU-075036</t>
  </si>
  <si>
    <t>CBU-GJO-0007759</t>
  </si>
  <si>
    <t>Achat carburant</t>
  </si>
  <si>
    <t>036</t>
  </si>
  <si>
    <t>CBU-075323</t>
  </si>
  <si>
    <t>CBU-CHB-0004276</t>
  </si>
  <si>
    <t>Venuste: Frais de mission suivi des activités</t>
  </si>
  <si>
    <t>CBU-075350</t>
  </si>
  <si>
    <t>CBU-CHB-0004277</t>
  </si>
  <si>
    <t>Violette: Remboursement des frais de mission</t>
  </si>
  <si>
    <t>CBU-075351</t>
  </si>
  <si>
    <t>CBU-GJO-0007764</t>
  </si>
  <si>
    <t xml:space="preserve"> Achat carburant</t>
  </si>
  <si>
    <t>CBU-075329</t>
  </si>
  <si>
    <t>CBU-GJO-0007765</t>
  </si>
  <si>
    <t>CBU-075330</t>
  </si>
  <si>
    <t>CBU-GJO-0007766</t>
  </si>
  <si>
    <t>CBU-075331</t>
  </si>
  <si>
    <t>CBU-B696-0011004</t>
  </si>
  <si>
    <t>LE BERUR CALME HOTEL:Pyt location salle et restauration</t>
  </si>
  <si>
    <t>046</t>
  </si>
  <si>
    <t>CBU-075438</t>
  </si>
  <si>
    <t>CBU-B696-0011009</t>
  </si>
  <si>
    <t>Green Hills Hotel:Pyt location salle et restauration</t>
  </si>
  <si>
    <t>CBU-075450</t>
  </si>
  <si>
    <t>CBU-GJO-0007795</t>
  </si>
  <si>
    <t xml:space="preserve"> Collation pour les participants pour l'identification</t>
  </si>
  <si>
    <t>CBU-075707</t>
  </si>
  <si>
    <t>CBU-GJO-0007796</t>
  </si>
  <si>
    <t>Collation pour les participants à l'identification des OSC</t>
  </si>
  <si>
    <t>CBU-075708</t>
  </si>
  <si>
    <t>CBU-B696-0011026</t>
  </si>
  <si>
    <t>MAISON DES FETES:Pyt location salle et restauration</t>
  </si>
  <si>
    <t>CBU-075485</t>
  </si>
  <si>
    <t>CBU-B696-0011027</t>
  </si>
  <si>
    <t>CROIX ROUGE:Pyt location salle et restauration</t>
  </si>
  <si>
    <t>CBU-075486</t>
  </si>
  <si>
    <t>CBU-GJO-0007787</t>
  </si>
  <si>
    <t>Jeannette: Coallation pour les participants</t>
  </si>
  <si>
    <t>CBU-075953</t>
  </si>
  <si>
    <t>CBU-B696-0011103</t>
  </si>
  <si>
    <t>ESTIS HOUSE:Location vehicule</t>
  </si>
  <si>
    <t>CBU-076312</t>
  </si>
  <si>
    <t>CBU-076313</t>
  </si>
  <si>
    <t>CBU-076314</t>
  </si>
  <si>
    <t>CBU-B696-0011149</t>
  </si>
  <si>
    <t>IRA TRADING COMPANY:Location vehicule</t>
  </si>
  <si>
    <t>CBU-076448</t>
  </si>
  <si>
    <t>CBU-B705-0000002</t>
  </si>
  <si>
    <t>Frais de déplacement des participants de Muyinga</t>
  </si>
  <si>
    <t>CBU-076512</t>
  </si>
  <si>
    <t>CBU-B705-0000004</t>
  </si>
  <si>
    <t>Frais de déplacement des participants de Kirundo</t>
  </si>
  <si>
    <t>CBU-076514</t>
  </si>
  <si>
    <t>CBU-B705-0000012</t>
  </si>
  <si>
    <t>Validation des OSC/Ruyigi</t>
  </si>
  <si>
    <t>CBU-076595</t>
  </si>
  <si>
    <t>CBU-B705-0000021</t>
  </si>
  <si>
    <t>Validation des OSC /Kirundo</t>
  </si>
  <si>
    <t>CBU-076614</t>
  </si>
  <si>
    <t>CBU-B705-0000022</t>
  </si>
  <si>
    <t>Sensibilisation sur la participation citoyenne/Bujumbura</t>
  </si>
  <si>
    <t>CBU-076615</t>
  </si>
  <si>
    <t>CBU-B705-0000023</t>
  </si>
  <si>
    <t>Validation des OSC /Cibitoke et Bujumbura</t>
  </si>
  <si>
    <t>CBU-076616</t>
  </si>
  <si>
    <t>CBU-B705-0000025</t>
  </si>
  <si>
    <t>Validation des OSC /Muyinga</t>
  </si>
  <si>
    <t>CBU-076661</t>
  </si>
  <si>
    <t>CBU-B705-0000146</t>
  </si>
  <si>
    <t>Annulation CBU-B705-0000021</t>
  </si>
  <si>
    <t>CBU-079432</t>
  </si>
  <si>
    <t>CBU-B705-0000161</t>
  </si>
  <si>
    <t>Correction CBU-B705-0000021</t>
  </si>
  <si>
    <t>CBU-079433</t>
  </si>
  <si>
    <t>CBU-B705-0000084</t>
  </si>
  <si>
    <t>Commissions bancaires sur CBU-B705-0000012</t>
  </si>
  <si>
    <t>031</t>
  </si>
  <si>
    <t>CBU-077126</t>
  </si>
  <si>
    <t>CBU-B705-0000106</t>
  </si>
  <si>
    <t>Frais de déplacement d'un participant(compl) CBU-B705-00023</t>
  </si>
  <si>
    <t>CBU-077181</t>
  </si>
  <si>
    <t>CBU-B705-0000123</t>
  </si>
  <si>
    <t>Annulation CBU-B705-0000002 Frais de deplacement des partici</t>
  </si>
  <si>
    <t>CBU-079413</t>
  </si>
  <si>
    <t>CBU-B705-0000131</t>
  </si>
  <si>
    <t>Annulation CBU-B705-000004 Frais de deplacement</t>
  </si>
  <si>
    <t>CBU-079416</t>
  </si>
  <si>
    <t>CBU-B705-0000174</t>
  </si>
  <si>
    <t>Ann. CBU-B705-000023 Part.de Buja et Cibitoke(Erreur addit.)</t>
  </si>
  <si>
    <t>CBU-079511</t>
  </si>
  <si>
    <t>CBU-B705-0000175</t>
  </si>
  <si>
    <t>Corr.CBU-B705-0000023 Part. de buja- Cib(Cfr pce 00174)</t>
  </si>
  <si>
    <t>CBU-079512</t>
  </si>
  <si>
    <t>CBU-B705-0000182</t>
  </si>
  <si>
    <t>Annulation CBU-B705-0000106 Frais de déplacement</t>
  </si>
  <si>
    <t>CBU-079541</t>
  </si>
  <si>
    <t>CBU-GJO-0008311</t>
  </si>
  <si>
    <t>CEJP: Annul du rapport financier Avril/Identificatication</t>
  </si>
  <si>
    <t>CBU-081541</t>
  </si>
  <si>
    <t>CBU-GJO-0008315</t>
  </si>
  <si>
    <t>CEJP: Annul. du rapport financier Mars 2022/Identification d</t>
  </si>
  <si>
    <t>CBU-081588</t>
  </si>
  <si>
    <t>CBU-GJO-0008466</t>
  </si>
  <si>
    <t>CEJP: Rapport financier Mars 2023/Une alliance strategique</t>
  </si>
  <si>
    <t>050</t>
  </si>
  <si>
    <t>CBU-084113</t>
  </si>
  <si>
    <t>Total 1.1.1</t>
  </si>
  <si>
    <t>CBU-001578</t>
  </si>
  <si>
    <t>1.1.2 Constituer les réseaux, les coalitions et les alliance</t>
  </si>
  <si>
    <t>CEJP: Rapport financier Mars 2022/Constituer les réseaux</t>
  </si>
  <si>
    <t>CBU-072859</t>
  </si>
  <si>
    <t>CEJP: Rapport financier Avril 2022/Constituer les réseaux</t>
  </si>
  <si>
    <t>CBU-072876</t>
  </si>
  <si>
    <t>CBU-CHB-0004413</t>
  </si>
  <si>
    <t>Frais de mission /Mathilde</t>
  </si>
  <si>
    <t>CBU-076547</t>
  </si>
  <si>
    <t>CBU-B705-0000040</t>
  </si>
  <si>
    <t>Constitution des reseaux coallition et alliances strategique</t>
  </si>
  <si>
    <t>CBU-076872</t>
  </si>
  <si>
    <t>CBU-B705-0000041</t>
  </si>
  <si>
    <t>Constitution des reseaux,coallition  des OSC feminines</t>
  </si>
  <si>
    <t>CBU-076873</t>
  </si>
  <si>
    <t>CBU-B705-0000042</t>
  </si>
  <si>
    <t>Constitution des reseaux,coallition des OSC feminines</t>
  </si>
  <si>
    <t>CBU-076874</t>
  </si>
  <si>
    <t>CBU-B705-0000056</t>
  </si>
  <si>
    <t>commissions bancaires sur CBU-B705-0000041</t>
  </si>
  <si>
    <t>CBU-077103</t>
  </si>
  <si>
    <t>CBU-B705-0000058</t>
  </si>
  <si>
    <t>Commissions bancaires sur CBU-B705-0000027</t>
  </si>
  <si>
    <t>CBU-077105</t>
  </si>
  <si>
    <t>CBU-B705-0000074</t>
  </si>
  <si>
    <t>Commissions bancaires sur CBU-B705-0000042</t>
  </si>
  <si>
    <t>CBU-077119</t>
  </si>
  <si>
    <t>CBU-B705-0000075</t>
  </si>
  <si>
    <t>Commissions bancaires sur CBU-000004</t>
  </si>
  <si>
    <t>CBU-077123</t>
  </si>
  <si>
    <t>CBU-B705-0000081</t>
  </si>
  <si>
    <t>Commissions bancaires sur CBU-B705-000002</t>
  </si>
  <si>
    <t>CBU-077124</t>
  </si>
  <si>
    <t>CBU-B705-0000082</t>
  </si>
  <si>
    <t>Commissions bancaires sur CBU-B705-0000021</t>
  </si>
  <si>
    <t>CBU-077125</t>
  </si>
  <si>
    <t>CBU-B705-0000086</t>
  </si>
  <si>
    <t>Commissions bancaires sur CBU-B705-0000025</t>
  </si>
  <si>
    <t>CBU-077128</t>
  </si>
  <si>
    <t>CBU-B705-0000119</t>
  </si>
  <si>
    <t>Correction CBU-B705-000002 Frais de deplacement(muyinga)</t>
  </si>
  <si>
    <t>CBU-079415</t>
  </si>
  <si>
    <t>CBU-B705-0000124</t>
  </si>
  <si>
    <t>Annulation CBU-B705-0000081 commissions bancaires</t>
  </si>
  <si>
    <t>CBU-079414</t>
  </si>
  <si>
    <t>CBU-B705-0000133</t>
  </si>
  <si>
    <t>Annulation CBU-B705-000075 Commissions bancaires</t>
  </si>
  <si>
    <t>CBU-079417</t>
  </si>
  <si>
    <t>CBU-B705-0000137</t>
  </si>
  <si>
    <t>Correction CBU-B705-000004 Frais de deplacement</t>
  </si>
  <si>
    <t>CBU-079418</t>
  </si>
  <si>
    <t>CBU-GJO-0007896</t>
  </si>
  <si>
    <t>DIASCO:Fourniture de bureau</t>
  </si>
  <si>
    <t>CBU-076688</t>
  </si>
  <si>
    <t>CBU-GJO-0007933</t>
  </si>
  <si>
    <t>Achat carburant pour le vehicule de location et communicati</t>
  </si>
  <si>
    <t>CBU-077082</t>
  </si>
  <si>
    <t>CBU-GJO-0007934</t>
  </si>
  <si>
    <t>Achat carburant et communication</t>
  </si>
  <si>
    <t>CBU-077083</t>
  </si>
  <si>
    <t>CBU-GJO-0007936</t>
  </si>
  <si>
    <t xml:space="preserve"> Achat carburant pour une activité</t>
  </si>
  <si>
    <t>CBU-077086</t>
  </si>
  <si>
    <t>CBU-GJO-0007955</t>
  </si>
  <si>
    <t>Jeannette: Carburant et frais de communication (720.000)</t>
  </si>
  <si>
    <t>CBU-077347</t>
  </si>
  <si>
    <t>CBU-B696-0011325</t>
  </si>
  <si>
    <t>CBU-078376</t>
  </si>
  <si>
    <t>CBU-B696-0011331</t>
  </si>
  <si>
    <t>CBU-078382</t>
  </si>
  <si>
    <t>CBU-B696-0011335</t>
  </si>
  <si>
    <t>IRA TRADING COMPANY:Pyt location vehicule</t>
  </si>
  <si>
    <t>CBU-078390</t>
  </si>
  <si>
    <t>CBU-078391</t>
  </si>
  <si>
    <t>CBU-078392</t>
  </si>
  <si>
    <t>CBU-078393</t>
  </si>
  <si>
    <t>CBU-B696-0011337</t>
  </si>
  <si>
    <t>CBU-078397</t>
  </si>
  <si>
    <t>CBU-B696-0011338</t>
  </si>
  <si>
    <t>NZOHABONAYO VITAL:Pyt location salle et restauration</t>
  </si>
  <si>
    <t>CBU-078398</t>
  </si>
  <si>
    <t>CBU-B696-0011342</t>
  </si>
  <si>
    <t>CBU-078403</t>
  </si>
  <si>
    <t>CBU-GJO-0008111</t>
  </si>
  <si>
    <t>Planification des activites des reseaux</t>
  </si>
  <si>
    <t>CBU-079117</t>
  </si>
  <si>
    <t>CBU-GJO-0008113</t>
  </si>
  <si>
    <t>CBU-079118</t>
  </si>
  <si>
    <t>CBU-GJO-0008114</t>
  </si>
  <si>
    <t>CBU-079119</t>
  </si>
  <si>
    <t>CBU-B705-0000213</t>
  </si>
  <si>
    <t>Planification des activites des reseaux et pres.des com.de c</t>
  </si>
  <si>
    <t>CBU-079963</t>
  </si>
  <si>
    <t>CBU-B705-0000214</t>
  </si>
  <si>
    <t>CBU-079964</t>
  </si>
  <si>
    <t>CBU-B705-0000215</t>
  </si>
  <si>
    <t>CBU-079965</t>
  </si>
  <si>
    <t>CBU-B696-0011504</t>
  </si>
  <si>
    <t>Drive Motors: Pyt location vehicule</t>
  </si>
  <si>
    <t>CBU-080411</t>
  </si>
  <si>
    <t>CBU-080412</t>
  </si>
  <si>
    <t>CBU-080413</t>
  </si>
  <si>
    <t>CEJP: Annul du rapport financier Avril 22/Constituer les ré</t>
  </si>
  <si>
    <t>CBU-081581</t>
  </si>
  <si>
    <t>CEJP: Annul. du rapport financier Mars 2022/Constituer les r</t>
  </si>
  <si>
    <t>CBU-081589</t>
  </si>
  <si>
    <t>CBU-GJO-0008534</t>
  </si>
  <si>
    <t>NZOHABONAYO: Annulation location salle et restauration</t>
  </si>
  <si>
    <t>CBU-084961</t>
  </si>
  <si>
    <t>CBU-GJO-0008535</t>
  </si>
  <si>
    <t>COIX ROUGE : annulation pyt location salle et restauration</t>
  </si>
  <si>
    <t>CBU-084963</t>
  </si>
  <si>
    <t>Total 1.1.2</t>
  </si>
  <si>
    <t>CBU-001579</t>
  </si>
  <si>
    <t>1.1.3 Organiser des réunions de coalition</t>
  </si>
  <si>
    <t>CBU-072860</t>
  </si>
  <si>
    <t>CBU-072877</t>
  </si>
  <si>
    <t>CBU-GJO-0007984</t>
  </si>
  <si>
    <t>Salaire Septembre 2022 Charge de projet</t>
  </si>
  <si>
    <t>040</t>
  </si>
  <si>
    <t>CBU-078183</t>
  </si>
  <si>
    <t>Salaire Septembre 2022 Comptable</t>
  </si>
  <si>
    <t>CBU-078184</t>
  </si>
  <si>
    <t>CBU-GJO-0007964</t>
  </si>
  <si>
    <t>Prov 13ème mois salaire Sept 2022/ Assitante financière</t>
  </si>
  <si>
    <t>CBU-077567</t>
  </si>
  <si>
    <t>Prov 13ème mois salaire Sept 2022/ Project manager</t>
  </si>
  <si>
    <t>CBU-077565</t>
  </si>
  <si>
    <t>CBU-GJO-0008056</t>
  </si>
  <si>
    <t>Correct.CBU-GJO-0007724 Salaire Juin 2022 chef de projet</t>
  </si>
  <si>
    <t>CBU-078653</t>
  </si>
  <si>
    <t>CBU-GJO-0008059</t>
  </si>
  <si>
    <t>Correct.CBU-GJO-0007733 Prov 13 è mois juin2022 Coord.Projet</t>
  </si>
  <si>
    <t>CBU-078659</t>
  </si>
  <si>
    <t>CEJP: Annul du rapport financier Avril 22/Organiser des réun</t>
  </si>
  <si>
    <t>CBU-081582</t>
  </si>
  <si>
    <t>CEJP: Correct rapport financier Avril/Identification</t>
  </si>
  <si>
    <t>CBU-081946</t>
  </si>
  <si>
    <t>CEJP: Correct rapport financier Avril/Organiser au niveau c</t>
  </si>
  <si>
    <t>CBU-081948</t>
  </si>
  <si>
    <t>CEJP: Correct rapport financier Avril/Organiser des atelie</t>
  </si>
  <si>
    <t>CBU-081947</t>
  </si>
  <si>
    <t>CEJP: Correct rapport financier Avril/renforcement de capac</t>
  </si>
  <si>
    <t>CBU-081944</t>
  </si>
  <si>
    <t>CEJP: Correct rapport financier Avril22 /Constituer les res</t>
  </si>
  <si>
    <t>CBU-081942</t>
  </si>
  <si>
    <t>CEJP: Correct rapport financier Avril22 /Creer renforcer le</t>
  </si>
  <si>
    <t>CBU-081945</t>
  </si>
  <si>
    <t>CEJP: Correct. du rapport financier Avril 22/Identification</t>
  </si>
  <si>
    <t>CBU-081909</t>
  </si>
  <si>
    <t>CEJP: Annul.du rapport financier/Constituer les réseaux</t>
  </si>
  <si>
    <t>CBU-081590</t>
  </si>
  <si>
    <t>CEJP: Corre. du rapport financier Mars 2022/Identification d</t>
  </si>
  <si>
    <t>CBU-081604</t>
  </si>
  <si>
    <t>CEJP: Correc du rapport financier Mars 2022/renforcement des</t>
  </si>
  <si>
    <t>CBU-081952</t>
  </si>
  <si>
    <t>CEJP: Correc. du rapport financier Mars 2022/creer renforcer</t>
  </si>
  <si>
    <t>CBU-081953</t>
  </si>
  <si>
    <t>CEJP:Correct. du rapport financier Mars 2022/creer renforcer</t>
  </si>
  <si>
    <t>CBU-081954</t>
  </si>
  <si>
    <t>CEJP:Correct. rapport financier Mars 2022/constitiuer les</t>
  </si>
  <si>
    <t>CBU-081951</t>
  </si>
  <si>
    <t>CEJPCorrect. rapport financier Mars 2022/Identification d</t>
  </si>
  <si>
    <t>CBU-081950</t>
  </si>
  <si>
    <t>CBU-CHB-0004916</t>
  </si>
  <si>
    <t>MATHILDE:Frais de mission du 8 au 10/03/2023</t>
  </si>
  <si>
    <t>015</t>
  </si>
  <si>
    <t>CBU-083452</t>
  </si>
  <si>
    <t>CBU-GJO-0008439</t>
  </si>
  <si>
    <t>Frais de communication</t>
  </si>
  <si>
    <t>CBU-083421</t>
  </si>
  <si>
    <t>CBU-GJO-0008440</t>
  </si>
  <si>
    <t>CBU-083422</t>
  </si>
  <si>
    <t>CBU-B705-0000289</t>
  </si>
  <si>
    <t>Frais de déplacement des participants de Kirundo et Muyinga</t>
  </si>
  <si>
    <t>CBU-084151</t>
  </si>
  <si>
    <t>CBU-B705-0000290</t>
  </si>
  <si>
    <t>Frais de déplacement des participants de Ruyigi</t>
  </si>
  <si>
    <t>CBU-084172</t>
  </si>
  <si>
    <t>CBU-B705-0000293</t>
  </si>
  <si>
    <t>Frais de dépacement des participants et d'organisation</t>
  </si>
  <si>
    <t>CBU-084205</t>
  </si>
  <si>
    <t>CBU-B696-0011883</t>
  </si>
  <si>
    <t>ESECO: Location vehicule</t>
  </si>
  <si>
    <t>CBU-084237</t>
  </si>
  <si>
    <t>CBU-GJO-0008497</t>
  </si>
  <si>
    <t>Carburant pour véhicules loués</t>
  </si>
  <si>
    <t>CBU-084607</t>
  </si>
  <si>
    <t>NZOHABONAYO: Correction  location salle et restauration</t>
  </si>
  <si>
    <t>CBU-084962</t>
  </si>
  <si>
    <t>COIX ROUGE : Correction pyt location salle et restauration</t>
  </si>
  <si>
    <t>CBU-084964</t>
  </si>
  <si>
    <t>Total 1.1.3</t>
  </si>
  <si>
    <t>CBU-001580</t>
  </si>
  <si>
    <t>1.1.4 Renforcement des capacités des réseaux pour la promoti</t>
  </si>
  <si>
    <t>CEJP: Rapport financier Mars 2022/Renforcement des capacités</t>
  </si>
  <si>
    <t>CBU-072871</t>
  </si>
  <si>
    <t>CEJP: Rapport financier Avril 2022/Renforcement des capacité</t>
  </si>
  <si>
    <t>CBU-072878</t>
  </si>
  <si>
    <t>CBU-GJO-0007823</t>
  </si>
  <si>
    <t>CEJP: Rapport financier juillet 2022/Des  groupements des OS</t>
  </si>
  <si>
    <t>CBU-076059</t>
  </si>
  <si>
    <t>Salaire Septembre 2022 Animateurs(3)</t>
  </si>
  <si>
    <t>CBU-078186</t>
  </si>
  <si>
    <t>Prov 13ème mois salaire Sept 2022/ Animateur (3)</t>
  </si>
  <si>
    <t>CBU-077566</t>
  </si>
  <si>
    <t>CBU-GJO-0008033</t>
  </si>
  <si>
    <t>Correct. écriture CBU-GJO-0007576 Salaire Accountant Mars 22</t>
  </si>
  <si>
    <t>CBU-078567</t>
  </si>
  <si>
    <t>CBU-GJO-0008034</t>
  </si>
  <si>
    <t>Correct.écriture CBU-GJO-0007578 Assurance Maladie Jeannette</t>
  </si>
  <si>
    <t>CBU-078569</t>
  </si>
  <si>
    <t>CBU-GJO-0008035</t>
  </si>
  <si>
    <t>Correct..écriture CBU-GJO-0007547 Assurance Maladie Venuste</t>
  </si>
  <si>
    <t>CBU-078571</t>
  </si>
  <si>
    <t>CBU-GJO-0008036</t>
  </si>
  <si>
    <t>CorrectCBU-GJO-000767592 Provision13 è mois Mars 2022 Assist</t>
  </si>
  <si>
    <t>CBU-078575</t>
  </si>
  <si>
    <t>CBU-GJO-0008040</t>
  </si>
  <si>
    <t>Corre.CBU-GJO-0007629 Provision sal. Avril 2022/Project Mana</t>
  </si>
  <si>
    <t>CBU-078583</t>
  </si>
  <si>
    <t>CBU-GJO-0008041</t>
  </si>
  <si>
    <t>Corre.CBU-GJO-0007629 Provision sal. Avril 2022/Ass.Financiè</t>
  </si>
  <si>
    <t>CBU-078585</t>
  </si>
  <si>
    <t>CBU-GJO-0008042</t>
  </si>
  <si>
    <t>Correc. CBU-GJO-0007641 Salaire Avril 2022 /chargé du projet</t>
  </si>
  <si>
    <t>CBU-078587</t>
  </si>
  <si>
    <t>CBU-GJO-0008043</t>
  </si>
  <si>
    <t>Correct..CBU-GJO-0007641 Salaire Avril 2022/ Ass.Financière</t>
  </si>
  <si>
    <t>CBU-078589</t>
  </si>
  <si>
    <t>CBU-GJO-0008044</t>
  </si>
  <si>
    <t>Correct.CBU-GJO-0007711 INSS 1 er trimestre Comptable</t>
  </si>
  <si>
    <t>CBU-078591</t>
  </si>
  <si>
    <t>CBU-GJO-0008045</t>
  </si>
  <si>
    <t>Correct.CBU-B696-10749/ Socar pyt assurance Maladie Mathilde</t>
  </si>
  <si>
    <t>CBU-078593</t>
  </si>
  <si>
    <t>CBU-GJO-0008046</t>
  </si>
  <si>
    <t>Correct.CBU-B696-10749/ Socar pyt assurance Maladie Samson</t>
  </si>
  <si>
    <t>CBU-078595</t>
  </si>
  <si>
    <t>CBU-GJO-0008047</t>
  </si>
  <si>
    <t>Correct.CBU-B696-10749/ Socar pyt assurance Maladie Violette</t>
  </si>
  <si>
    <t>CBU-078597</t>
  </si>
  <si>
    <t>CBU-GJO-0008048</t>
  </si>
  <si>
    <t>Correct.CBU-GJO-0007710 Salaire  Mai 2022 Chef de projet</t>
  </si>
  <si>
    <t>CBU-078599</t>
  </si>
  <si>
    <t>CBU-GJO-0008049</t>
  </si>
  <si>
    <t>Correct..CBU-GJO-0007710 Salaire Mai /Ass. Financière</t>
  </si>
  <si>
    <t>CBU-078601</t>
  </si>
  <si>
    <t>CBU-GJO-0008050</t>
  </si>
  <si>
    <t>Correct.CBU-GJO-0007696 Prov Mai 2022  Animateur(3)</t>
  </si>
  <si>
    <t>CBU-078603</t>
  </si>
  <si>
    <t>CBU-GJO-0008051</t>
  </si>
  <si>
    <t>Correct.CBU-GJO-0007696 Prov Mai 2022  Assistante Financière</t>
  </si>
  <si>
    <t>CBU-078605</t>
  </si>
  <si>
    <t>CBU-GJO-0008052</t>
  </si>
  <si>
    <t>Correction.CBU-GJO-0007696 Prov Mai 2022  Chef de projet</t>
  </si>
  <si>
    <t>CBU-078607</t>
  </si>
  <si>
    <t>CBU-GJO-0008053</t>
  </si>
  <si>
    <t>Correct.CBU-GJO-0007724 Salaire Juin 2022 Comptable</t>
  </si>
  <si>
    <t>CBU-078651</t>
  </si>
  <si>
    <t>CBU-GJO-0008057</t>
  </si>
  <si>
    <t>Correct.l.CBU-GJO-0007724 Salaire Juin 2022 Animateurs(3)</t>
  </si>
  <si>
    <t>CBU-078655</t>
  </si>
  <si>
    <t>CBU-GJO-0008058</t>
  </si>
  <si>
    <t>Correc.CBU-GJO-0007733 Provision 13 ème mois juin Assistante</t>
  </si>
  <si>
    <t>CBU-078657</t>
  </si>
  <si>
    <t>CBU-GJO-0008060</t>
  </si>
  <si>
    <t>Corr.CBU-GJO-0007733 Provision 13 è mois juin2022 Animateur</t>
  </si>
  <si>
    <t>CBU-078671</t>
  </si>
  <si>
    <t>CBU-GJO-0008078</t>
  </si>
  <si>
    <t>Correct. CBU-GJO-000770 Salaire Mai/Annimateurs(3)</t>
  </si>
  <si>
    <t>CBU-078742</t>
  </si>
  <si>
    <t>CEJP: Annul. du rapport financier Mars 2022/Renforcement des</t>
  </si>
  <si>
    <t>CBU-081601</t>
  </si>
  <si>
    <t>CBU-GJO-0008320</t>
  </si>
  <si>
    <t>CEJP: Annulation rapport financier juillet 2022/Des  groupem</t>
  </si>
  <si>
    <t>CBU-081678</t>
  </si>
  <si>
    <t>CBU-B705-0000304</t>
  </si>
  <si>
    <t>Formation des conseillers notables</t>
  </si>
  <si>
    <t>CBU-085087</t>
  </si>
  <si>
    <t>Total 1.1.4</t>
  </si>
  <si>
    <t>CBU-001581</t>
  </si>
  <si>
    <t>1.1.5 Créer / renforcer des cadres de concertation et de dia</t>
  </si>
  <si>
    <t>CEJP: Rapport financier Mars 2022/Créer renforcer les cadres</t>
  </si>
  <si>
    <t>CBU-072872</t>
  </si>
  <si>
    <t>CEJP: Rapport financier Avril 2022/Créer renforcer les cadre</t>
  </si>
  <si>
    <t>CBU-072879</t>
  </si>
  <si>
    <t>CBU-GJO-0007695</t>
  </si>
  <si>
    <t>CEJP: Rapport financier Mai 2022/Créer renforcer des cadres</t>
  </si>
  <si>
    <t>CBU-073891</t>
  </si>
  <si>
    <t>CBU-GJO-0007726</t>
  </si>
  <si>
    <t>Rapport financier CEJP Juin 2022/creer renforcer des cadres</t>
  </si>
  <si>
    <t>CBU-074961</t>
  </si>
  <si>
    <t>CBU-074962</t>
  </si>
  <si>
    <t>CEJP: Rapport financier juillet 2022/Une alliance strategiqu</t>
  </si>
  <si>
    <t>CBU-076058</t>
  </si>
  <si>
    <t>CBU-GJO-0007924</t>
  </si>
  <si>
    <t>CEJP: Rapport financier Aout 2022/créer/renforcer des cadres</t>
  </si>
  <si>
    <t>CBU-076914</t>
  </si>
  <si>
    <t>CBU-GJO-0007985</t>
  </si>
  <si>
    <t>CEJP: Rapport financier septembre 2022/creer /renforcer</t>
  </si>
  <si>
    <t>CBU-078127</t>
  </si>
  <si>
    <t>CEJP: Annul du rapport financier Avril 22/Créer / renforcer</t>
  </si>
  <si>
    <t>CBU-081584</t>
  </si>
  <si>
    <t>CEJP: Annul du rapport financier Avril22 /Organiser des atel</t>
  </si>
  <si>
    <t>CBU-081949</t>
  </si>
  <si>
    <t>CEJP: Annul. du rapport financier Mars 2022/Créer renforcer</t>
  </si>
  <si>
    <t>CBU-081602</t>
  </si>
  <si>
    <t>CEJP: Annulation rapport financier juillet 2022/Fonctionneme</t>
  </si>
  <si>
    <t>CBU-081677</t>
  </si>
  <si>
    <t>CBU-GJO-0008337</t>
  </si>
  <si>
    <t>CEJP: annulation rapport financier juin 222/creer/renforcer</t>
  </si>
  <si>
    <t>CBU-081818</t>
  </si>
  <si>
    <t>CBU-B705-0000291</t>
  </si>
  <si>
    <t>CBU-084173</t>
  </si>
  <si>
    <t>CBU-CHB-0004987</t>
  </si>
  <si>
    <t>Frais entretien bur Kirundo+communication</t>
  </si>
  <si>
    <t>CBU-084162</t>
  </si>
  <si>
    <t>CBU-CHB-0004988</t>
  </si>
  <si>
    <t>CBU-084163</t>
  </si>
  <si>
    <t>CBU-CHB-0004989</t>
  </si>
  <si>
    <t>CBU-084164</t>
  </si>
  <si>
    <t>CEJP: Rapport financier Mars 2023/ fonctionnement</t>
  </si>
  <si>
    <t>CBU-084111</t>
  </si>
  <si>
    <t>CEJP: Rapport financier Mars 2023/Salaire</t>
  </si>
  <si>
    <t>CBU-084112</t>
  </si>
  <si>
    <t>CBU-CHB-0005054</t>
  </si>
  <si>
    <t>MATHILDE:Frais de mission du 13 au 14 avril 2023</t>
  </si>
  <si>
    <t>CBU-084991</t>
  </si>
  <si>
    <t>CBU-B696-0011971</t>
  </si>
  <si>
    <t>Correction CBU-B696-0011917 Loc.salle et restauration</t>
  </si>
  <si>
    <t>CBU-085097</t>
  </si>
  <si>
    <t>CBU-B705-0000297</t>
  </si>
  <si>
    <t>Frais de déplacement des participants</t>
  </si>
  <si>
    <t>CBU-085051</t>
  </si>
  <si>
    <t>CBU-GJO-0008686</t>
  </si>
  <si>
    <t>Carburant véh. loués avril 2023</t>
  </si>
  <si>
    <t>CBU-086121</t>
  </si>
  <si>
    <t>Total 1.1.5</t>
  </si>
  <si>
    <t>CBU-001582</t>
  </si>
  <si>
    <t>1.1.6 Organiser des ateliers de sensibilisation et d’échange</t>
  </si>
  <si>
    <t>CEJP: Rapport financier Mars 2022/Organiser des ateliers</t>
  </si>
  <si>
    <t>CBU-072873</t>
  </si>
  <si>
    <t>CEJP: Rapport financier Avril 2022/Organiser des ateliers</t>
  </si>
  <si>
    <t>CBU-072880</t>
  </si>
  <si>
    <t>CBU-GJO-0007786</t>
  </si>
  <si>
    <t xml:space="preserve"> Carburant et frais de communication</t>
  </si>
  <si>
    <t>CBU-075952</t>
  </si>
  <si>
    <t>CBU-B696-0011088</t>
  </si>
  <si>
    <t>LE BERUR CALME HOTEL:Location salle et restauration</t>
  </si>
  <si>
    <t>CBU-076279</t>
  </si>
  <si>
    <t>CBU-B696-0011089</t>
  </si>
  <si>
    <t>GREEN HILLS HOTEL:Location salle et restauration</t>
  </si>
  <si>
    <t>CBU-076280</t>
  </si>
  <si>
    <t>CBU-B696-0011129</t>
  </si>
  <si>
    <t>HOTEL BELLAVISTA:Fre location salle et restauration</t>
  </si>
  <si>
    <t>CBU-076351</t>
  </si>
  <si>
    <t>CBU-B696-0011132</t>
  </si>
  <si>
    <t>NGENDANDUMWE ONESIME:Fre location salle et restauration</t>
  </si>
  <si>
    <t>CBU-076353</t>
  </si>
  <si>
    <t>CBU-B696-0011146</t>
  </si>
  <si>
    <t>Coted:Location vehicule</t>
  </si>
  <si>
    <t>CBU-076443</t>
  </si>
  <si>
    <t>CBU-GJO-0007860</t>
  </si>
  <si>
    <t xml:space="preserve"> Frais de communication et de déplacement des participants</t>
  </si>
  <si>
    <t>CBU-076526</t>
  </si>
  <si>
    <t>CBU-B705-0000001</t>
  </si>
  <si>
    <t>Frais de déplacement des participants de Cibitoke</t>
  </si>
  <si>
    <t>CBU-076511</t>
  </si>
  <si>
    <t>CBU-B705-0000005</t>
  </si>
  <si>
    <t>CBU-076515</t>
  </si>
  <si>
    <t>CBU-B705-0000068</t>
  </si>
  <si>
    <t>Commissions bancaires sur CBU-B705-000040</t>
  </si>
  <si>
    <t>CBU-077115</t>
  </si>
  <si>
    <t>CBU-B705-0000071</t>
  </si>
  <si>
    <t>Commissions bancaires sur CBU-B705-0000001</t>
  </si>
  <si>
    <t>CBU-077116</t>
  </si>
  <si>
    <t>CBU-B705-0000073</t>
  </si>
  <si>
    <t>Commissions bancaires sur CBU-B705-0000022</t>
  </si>
  <si>
    <t>CBU-077118</t>
  </si>
  <si>
    <t>CBU-B705-0000087</t>
  </si>
  <si>
    <t>Commissions bancaires Sur CBU-B705-0000023</t>
  </si>
  <si>
    <t>CBU-077129</t>
  </si>
  <si>
    <t>CBU-B705-0000092</t>
  </si>
  <si>
    <t>Commissions bancaires sur CBU-B705-000005</t>
  </si>
  <si>
    <t>CBU-077151</t>
  </si>
  <si>
    <t>CBU-B705-0000121</t>
  </si>
  <si>
    <t>Annulation CBU-B705-0000071 commissions bancaires</t>
  </si>
  <si>
    <t>CBU-079411</t>
  </si>
  <si>
    <t>CBU-B705-0000122</t>
  </si>
  <si>
    <t>Correction CBU-B705-0000071 commissions bancaires</t>
  </si>
  <si>
    <t>CBU-079412</t>
  </si>
  <si>
    <t>CBU-GJO-0007893</t>
  </si>
  <si>
    <t>Vital NZOHABONAYO:  Pyt location salle et restauration</t>
  </si>
  <si>
    <t>CBU-076709</t>
  </si>
  <si>
    <t>CEJP: Rapport financier Aout 2022/organiser des ateliers de</t>
  </si>
  <si>
    <t>CBU-076915</t>
  </si>
  <si>
    <t>CBU-GJO-0007935</t>
  </si>
  <si>
    <t>Achat carburant et communication pour une activité</t>
  </si>
  <si>
    <t>CBU-077084</t>
  </si>
  <si>
    <t>CBU-GJO-0007956</t>
  </si>
  <si>
    <t>CBU-077381</t>
  </si>
  <si>
    <t>CBU-B705-0000147</t>
  </si>
  <si>
    <t>constitution des réseaux des OSC feminines</t>
  </si>
  <si>
    <t>CBU-078261</t>
  </si>
  <si>
    <t>CBU-B705-0000148</t>
  </si>
  <si>
    <t>CBU-078262</t>
  </si>
  <si>
    <t>CBU-B705-0000151</t>
  </si>
  <si>
    <t>CBU-078265</t>
  </si>
  <si>
    <t>CBU-B705-0000197</t>
  </si>
  <si>
    <t>Annulation CBU-B705-0000151 constitution des reseaux des OSC</t>
  </si>
  <si>
    <t>CBU-079602</t>
  </si>
  <si>
    <t>CBU-B705-0000198</t>
  </si>
  <si>
    <t>Annulation CBU-B705-0000148 Constitution des reseaux des OSC</t>
  </si>
  <si>
    <t>CBU-079603</t>
  </si>
  <si>
    <t>CBU-B705-0000199</t>
  </si>
  <si>
    <t>annulation CBU-B705-00001147 Constitution des reseaux des OS</t>
  </si>
  <si>
    <t>CBU-079604</t>
  </si>
  <si>
    <t>CEJP: Rapport financier septembre 2022/organiser des atelier</t>
  </si>
  <si>
    <t>CBU-078128</t>
  </si>
  <si>
    <t>CBU-GJO-0008185</t>
  </si>
  <si>
    <t>CEJP: Rapport financier Oct 2022/Atelier de sensibilisation</t>
  </si>
  <si>
    <t>CBU-080091</t>
  </si>
  <si>
    <t>CEJP: Annul du rapport financier Avril 22/Organiser des ate</t>
  </si>
  <si>
    <t>CBU-081585</t>
  </si>
  <si>
    <t>CBU-081603</t>
  </si>
  <si>
    <t>Total 1.1.6</t>
  </si>
  <si>
    <t>CBU-001583</t>
  </si>
  <si>
    <t>1.1.7 Organiser, au niveau communal, des réunions d'informat</t>
  </si>
  <si>
    <t>CEJP: Rapport financier Mars 2022/Organiser au niveau commun</t>
  </si>
  <si>
    <t>CBU-072874</t>
  </si>
  <si>
    <t>CEJP: Rapport financier Avril 2022/Organiser au niveau commu</t>
  </si>
  <si>
    <t>CBU-072881</t>
  </si>
  <si>
    <t>CBU-B696-0011136</t>
  </si>
  <si>
    <t>GBM:Fre fourniture de bureau</t>
  </si>
  <si>
    <t>CBU-076359</t>
  </si>
  <si>
    <t>CBU-B696-0011137</t>
  </si>
  <si>
    <t>HOTEL RESTAURANT LE SOLEIL:Location salle et restauration</t>
  </si>
  <si>
    <t>CBU-076431</t>
  </si>
  <si>
    <t>CBU-GJO-0007886</t>
  </si>
  <si>
    <t>COTED: Location vehicule  LB-001583</t>
  </si>
  <si>
    <t>CBU-076702</t>
  </si>
  <si>
    <t>CEJP: Rapport financier Aout 2022/organiser au niveau commun</t>
  </si>
  <si>
    <t>CBU-076916</t>
  </si>
  <si>
    <t>CEJP: Rapport financier septembre 2022/organiser au niveau</t>
  </si>
  <si>
    <t>CBU-078129</t>
  </si>
  <si>
    <t>CBU-GJO-0008061</t>
  </si>
  <si>
    <t>Correct.CBU-GJO-0007775 Salaire Juillet 2022 Chargé de proje</t>
  </si>
  <si>
    <t>CBU-078673</t>
  </si>
  <si>
    <t>CBU-GJO-0008064</t>
  </si>
  <si>
    <t>Correct.CBU-GJO-0007837 INSS 2 trimestre 22 chargé de projet</t>
  </si>
  <si>
    <t>CBU-078679</t>
  </si>
  <si>
    <t>CBU-GJO-0008067</t>
  </si>
  <si>
    <t>CorrecCBU-GJO-0007789 Prov 13 è mois juillet 2022 chargé pro</t>
  </si>
  <si>
    <t>CBU-078685</t>
  </si>
  <si>
    <t>CEJP: Rapport financier Oct 2022/Organiser au niveau comunal</t>
  </si>
  <si>
    <t>CBU-080092</t>
  </si>
  <si>
    <t>CEJP: Annul du rapport financier Avril 22/Organiser, au ni</t>
  </si>
  <si>
    <t>CBU-081586</t>
  </si>
  <si>
    <t>Total 1.1.7</t>
  </si>
  <si>
    <t>CBU-001584</t>
  </si>
  <si>
    <t>1.2.1 Identifier les décisions judiciaires sensibles au genr</t>
  </si>
  <si>
    <t>CBU-B696-0010640</t>
  </si>
  <si>
    <t>C&amp;T CONSULTING:Pyt Etude de base honoraire 40%</t>
  </si>
  <si>
    <t>051</t>
  </si>
  <si>
    <t>CBU-072644</t>
  </si>
  <si>
    <t>CBU-CHB-0004079</t>
  </si>
  <si>
    <t>Isanganiro:Diffusion d'un avis de recrutement d'un consutant</t>
  </si>
  <si>
    <t>024</t>
  </si>
  <si>
    <t>CBU-072537</t>
  </si>
  <si>
    <t>CBU-CHB-0004080</t>
  </si>
  <si>
    <t>Interntacts:Publication d'un avis de recrutement</t>
  </si>
  <si>
    <t>CBU-072538</t>
  </si>
  <si>
    <t>CBU-CHB-0004087</t>
  </si>
  <si>
    <t>Burundi Jobs:Pulication d'un AAO recrutement d; un consultan</t>
  </si>
  <si>
    <t>CBU-072545</t>
  </si>
  <si>
    <t>CBU-CHB-0004088</t>
  </si>
  <si>
    <t>Renouveau: Publication d'un  AAO d'un consultant</t>
  </si>
  <si>
    <t>CBU-072546</t>
  </si>
  <si>
    <t>CBU-GJO-0007693</t>
  </si>
  <si>
    <t>Barreau:rapport financier Mai 2022/fonctionnement</t>
  </si>
  <si>
    <t>CBU-073801</t>
  </si>
  <si>
    <t>Barreau:rapport financier Mai 2022/loyer bureau</t>
  </si>
  <si>
    <t>CBU-073794</t>
  </si>
  <si>
    <t>Barreau:rapport financier Mai 2022/mobilier</t>
  </si>
  <si>
    <t>CBU-073769</t>
  </si>
  <si>
    <t>Barreau:rapport financier Mai 2022/Salaire</t>
  </si>
  <si>
    <t>CBU-073762</t>
  </si>
  <si>
    <t>CBU-GJO-0007731</t>
  </si>
  <si>
    <t>Rapport financier Barreau juin 2022/RH et fonctionnement</t>
  </si>
  <si>
    <t>CBU-075052</t>
  </si>
  <si>
    <t>CBU-B696-0011114</t>
  </si>
  <si>
    <t>C&amp;CONSULTING:Pyt honoraire consultance 60% sur l'etude de ba</t>
  </si>
  <si>
    <t>030</t>
  </si>
  <si>
    <t>CBU-076328</t>
  </si>
  <si>
    <t>CBU-GJO-0007976</t>
  </si>
  <si>
    <t>Rapport financier Aout -Sept 22 /fonctionnement</t>
  </si>
  <si>
    <t>CBU-077941</t>
  </si>
  <si>
    <t>CBU-GJO-0008077</t>
  </si>
  <si>
    <t>BARREAU De GITEGA: Rapport Financier oct 2022/RH et fonction</t>
  </si>
  <si>
    <t>CBU-078728</t>
  </si>
  <si>
    <t>CBU-B696-0011404</t>
  </si>
  <si>
    <t>Pyt réalisation de létude portant sur la documentation  judi</t>
  </si>
  <si>
    <t>CBU-079047</t>
  </si>
  <si>
    <t>CBU-CHB-0004608</t>
  </si>
  <si>
    <t>ISANGANIRO:Avis d'appel d'offre recrutement consultant</t>
  </si>
  <si>
    <t>CBU-078982</t>
  </si>
  <si>
    <t>CBU-CHB-0004609</t>
  </si>
  <si>
    <t>INTERCONTACT:Avis d'appel d'offre recrutement d'un consultan</t>
  </si>
  <si>
    <t>CBU-078983</t>
  </si>
  <si>
    <t>CBU-CHB-0004610</t>
  </si>
  <si>
    <t>BURUNDI JOBS:Avis d'appel d'offre recrutement d'un consultan</t>
  </si>
  <si>
    <t>CBU-078984</t>
  </si>
  <si>
    <t>CBU-GJO-0008184</t>
  </si>
  <si>
    <t>BARREAU :Rapport financier Nov 2022/Fonctionnement</t>
  </si>
  <si>
    <t>CBU-080071</t>
  </si>
  <si>
    <t>CBU-GJO-0008455</t>
  </si>
  <si>
    <t>Correction CBU-CHB-4157/Dépouillement d'un consultant indivi</t>
  </si>
  <si>
    <t>035</t>
  </si>
  <si>
    <t>CBU-083883</t>
  </si>
  <si>
    <t>CBU-086122</t>
  </si>
  <si>
    <t>Total 1.2.1</t>
  </si>
  <si>
    <t>CBU-001585</t>
  </si>
  <si>
    <t>1.2.2 Mutiplication du recueil de jurisprudence pour usage p</t>
  </si>
  <si>
    <t>CBU-073802</t>
  </si>
  <si>
    <t>CBU-073795</t>
  </si>
  <si>
    <t>CBU-073770</t>
  </si>
  <si>
    <t>CBU-075053</t>
  </si>
  <si>
    <t>CBU-CHB-0004302</t>
  </si>
  <si>
    <t>Intercontacts: publication d'un AAO bibliothèque en ligne</t>
  </si>
  <si>
    <t>CBU-075377</t>
  </si>
  <si>
    <t>CBU-CHB-0004303</t>
  </si>
  <si>
    <t>Isanganiro: Diffusion d'un AAO bibliothèque en ligne</t>
  </si>
  <si>
    <t>CBU-075378</t>
  </si>
  <si>
    <t>CBU-CHB-0004304</t>
  </si>
  <si>
    <t>Burundi jobs: Publication d'un AAO Bibliotèque en ligne</t>
  </si>
  <si>
    <t>CBU-075379</t>
  </si>
  <si>
    <t>CBU-CHB-0004308</t>
  </si>
  <si>
    <t>Renouveau: Publication d'un AAO/Bibliotèque en ligne</t>
  </si>
  <si>
    <t>CBU-075383</t>
  </si>
  <si>
    <t>CBU-CHB-0004527</t>
  </si>
  <si>
    <t>INFORMATIQUE SYSTEM COMPANY:Achat Cartouche</t>
  </si>
  <si>
    <t>CBU-078424</t>
  </si>
  <si>
    <t>CBU-078729</t>
  </si>
  <si>
    <t>CBU-B696-0011367</t>
  </si>
  <si>
    <t>INFORMATIQUE SYSTEME COMPANY: Pyt fourniture de bureau</t>
  </si>
  <si>
    <t>CBU-078946</t>
  </si>
  <si>
    <t>CBU-CHB-0004660</t>
  </si>
  <si>
    <t>FREDERIC:Achat Rame de papier</t>
  </si>
  <si>
    <t>CBU-079631</t>
  </si>
  <si>
    <t>CBU-080072</t>
  </si>
  <si>
    <t>CBU-CHB-0004926</t>
  </si>
  <si>
    <t>GBM:Conception+impression des cartes de visite pour Venuste</t>
  </si>
  <si>
    <t>CBU-083480</t>
  </si>
  <si>
    <t>CBU-B696-0011848</t>
  </si>
  <si>
    <t>GBM: Pyt fourniture de bureau</t>
  </si>
  <si>
    <t>CBU-083534</t>
  </si>
  <si>
    <t>CBU-CHB-0004980</t>
  </si>
  <si>
    <t>INFOLINE:Achat cartouche pour l'imprimante HP laser 137</t>
  </si>
  <si>
    <t>CBU-084107</t>
  </si>
  <si>
    <t>CBU-B696-0011908</t>
  </si>
  <si>
    <t>GENERAL TRAING UMOJA: Pyt fouriture de bureau</t>
  </si>
  <si>
    <t>CBU-084572</t>
  </si>
  <si>
    <t>CBU-B696-0011916</t>
  </si>
  <si>
    <t>DUNLOR:Pyt fourture de bureau</t>
  </si>
  <si>
    <t>CBU-084651</t>
  </si>
  <si>
    <t>CBU-B696-0011919</t>
  </si>
  <si>
    <t>BRUCO: Pyt fourniture de bureau</t>
  </si>
  <si>
    <t>CBU-084660</t>
  </si>
  <si>
    <t>CBU-B696-0011994</t>
  </si>
  <si>
    <t>MEX BURUNDI:Multiplication d'un document su A4 de 231pges</t>
  </si>
  <si>
    <t>CBU-085821</t>
  </si>
  <si>
    <t>CBU-B696-0012034</t>
  </si>
  <si>
    <t>ELICOM IMPRIMERIE:Impression doc act CBU-001585</t>
  </si>
  <si>
    <t>CBU-086193</t>
  </si>
  <si>
    <t>CBU-B696-0012047</t>
  </si>
  <si>
    <t>INFORMATIQUE SYSTEM COMPANY:Pyt fourniture</t>
  </si>
  <si>
    <t>CBU-086464</t>
  </si>
  <si>
    <t>Total 1.2.2</t>
  </si>
  <si>
    <t>CBU-001586</t>
  </si>
  <si>
    <t>1.2.3 Organiser 3 atelier de dissémination des bonnes pratiq</t>
  </si>
  <si>
    <t>CBU-073803</t>
  </si>
  <si>
    <t>CBU-073796</t>
  </si>
  <si>
    <t>CBU-073791</t>
  </si>
  <si>
    <t>CBU-073764</t>
  </si>
  <si>
    <t>CBU-075054</t>
  </si>
  <si>
    <t>CBU-077958</t>
  </si>
  <si>
    <t>CBU-078730</t>
  </si>
  <si>
    <t>CBU-080073</t>
  </si>
  <si>
    <t>CBU-086124</t>
  </si>
  <si>
    <t>Total 1.2.3</t>
  </si>
  <si>
    <t>CBU-001587</t>
  </si>
  <si>
    <t>1.2.4 Organiser 5 ateliers de 2 jours de renforcement des ca</t>
  </si>
  <si>
    <t>CBU-073804</t>
  </si>
  <si>
    <t>CBU-073797</t>
  </si>
  <si>
    <t>CBU-073792</t>
  </si>
  <si>
    <t>CBU-073765</t>
  </si>
  <si>
    <t>CBU-075055</t>
  </si>
  <si>
    <t>CBU-078731</t>
  </si>
  <si>
    <t>CBU-080074</t>
  </si>
  <si>
    <t>CBU-B696-0011928</t>
  </si>
  <si>
    <t>OBED: Pyt location salle et restauration</t>
  </si>
  <si>
    <t>CBU-084815</t>
  </si>
  <si>
    <t>CBU-GJO-0008665</t>
  </si>
  <si>
    <t>CBU-085212</t>
  </si>
  <si>
    <t>CBU-GJO-0008666</t>
  </si>
  <si>
    <t>Venuste: Formation des notables collinaires(205.200)</t>
  </si>
  <si>
    <t>CBU-085213</t>
  </si>
  <si>
    <t>CBU-B696-0012010</t>
  </si>
  <si>
    <t>ESECO: Pyt location vehicule CBU-001587</t>
  </si>
  <si>
    <t>CBU-086164</t>
  </si>
  <si>
    <t>CBU-B696-0012025</t>
  </si>
  <si>
    <t>SORONGO YOLLANDE : Pyt location salle et restauration</t>
  </si>
  <si>
    <t>CBU-086174</t>
  </si>
  <si>
    <t>CBU-B696-0012033</t>
  </si>
  <si>
    <t>Green Hills Hotel:Fre loc salle+rest act CBU-001587</t>
  </si>
  <si>
    <t>CBU-086191</t>
  </si>
  <si>
    <t>CBU-086192</t>
  </si>
  <si>
    <t>CBU-B696-0011999</t>
  </si>
  <si>
    <t>CBU-085835</t>
  </si>
  <si>
    <t>CBU-B696-0012004</t>
  </si>
  <si>
    <t>NEW HOPE CORNER:Pyt location salle et restauration</t>
  </si>
  <si>
    <t>CBU-085846</t>
  </si>
  <si>
    <t>CBU-B696-0012029</t>
  </si>
  <si>
    <t>ESECO: Pyt location vehicule LB CBU-001587</t>
  </si>
  <si>
    <t>CBU-086182</t>
  </si>
  <si>
    <t>CBU-086123</t>
  </si>
  <si>
    <t>CBU-GJO-0008687</t>
  </si>
  <si>
    <t>Carburant véh. loués Mai 2023</t>
  </si>
  <si>
    <t>CBU-086154</t>
  </si>
  <si>
    <t>Total 1.2.4</t>
  </si>
  <si>
    <t>CBU-001588</t>
  </si>
  <si>
    <t>1.2.5 Constituer et alimenter une bibliothèque en ligne des</t>
  </si>
  <si>
    <t>CBU-073805</t>
  </si>
  <si>
    <t>CBU-073798</t>
  </si>
  <si>
    <t>CBU-073793</t>
  </si>
  <si>
    <t>CBU-073766</t>
  </si>
  <si>
    <t>CBU-075056</t>
  </si>
  <si>
    <t>CBU-078732</t>
  </si>
  <si>
    <t>CBU-CHB-0004669</t>
  </si>
  <si>
    <t>VENUSTE:Pause-dejeuner ouvertur et analys des offres relanc</t>
  </si>
  <si>
    <t>CBU-079690</t>
  </si>
  <si>
    <t>CBU-080075</t>
  </si>
  <si>
    <t>CBU-CHB-0004890</t>
  </si>
  <si>
    <t>MATHILDE:Frais de mission du 23 au 24/2/2023+ticket</t>
  </si>
  <si>
    <t>CBU-082975</t>
  </si>
  <si>
    <t>CBU-B696-0011806</t>
  </si>
  <si>
    <t>BURUNDI JOBS:Pyt creation et hebergement d'une bibliotheque</t>
  </si>
  <si>
    <t>CBU-083117</t>
  </si>
  <si>
    <t>CBU-B696-0011815</t>
  </si>
  <si>
    <t>PEARL RESIDENCE HOTEL:Pyt location salle et restauration</t>
  </si>
  <si>
    <t>CBU-083296</t>
  </si>
  <si>
    <t>Total 1.2.5</t>
  </si>
  <si>
    <t>CBU-001589</t>
  </si>
  <si>
    <t>1.3.1 Organiser 6 ateliers de sensibilisation pour le réveil</t>
  </si>
  <si>
    <t>CEJP: Rapport financier juillet 2022/fonctinnement</t>
  </si>
  <si>
    <t>CBU-076055</t>
  </si>
  <si>
    <t>CEJP: Rapport financier juillet 2022/Salaire</t>
  </si>
  <si>
    <t>CBU-076052</t>
  </si>
  <si>
    <t>CEJP: Rapport financier Aout 2022/fonctionnement</t>
  </si>
  <si>
    <t>CBU-076911</t>
  </si>
  <si>
    <t>CBU-GJO-0007979</t>
  </si>
  <si>
    <t>UNIPROBA: Rapport financier Sept 2022/organiser des missions</t>
  </si>
  <si>
    <t>CBU-078023</t>
  </si>
  <si>
    <t>CEJP: Rapport financier septembre 2022/Salaire et fonctionne</t>
  </si>
  <si>
    <t>CBU-078124</t>
  </si>
  <si>
    <t>CBU-CHB-0004671</t>
  </si>
  <si>
    <t>MATHILDE:Frais de mission du 30/11 au 2/12/2022</t>
  </si>
  <si>
    <t>CBU-079701</t>
  </si>
  <si>
    <t>CBU-B705-0000233</t>
  </si>
  <si>
    <t>Sensib reveil de consc de la pop sur les droits fonciers fem</t>
  </si>
  <si>
    <t>CBU-080063</t>
  </si>
  <si>
    <t>CBU-B705-0000234</t>
  </si>
  <si>
    <t>CBU-080064</t>
  </si>
  <si>
    <t>CBU-B705-0000235</t>
  </si>
  <si>
    <t>CBU-080065</t>
  </si>
  <si>
    <t>CEJP: Rapport financier Oct 2022/Fonctionnement</t>
  </si>
  <si>
    <t>CBU-080078</t>
  </si>
  <si>
    <t>CBU-GJO-0008189</t>
  </si>
  <si>
    <t>CEJP: Rapport financier Nov 2022/Fonctionnement</t>
  </si>
  <si>
    <t>CBU-080100</t>
  </si>
  <si>
    <t>CBU-CHB-0004762</t>
  </si>
  <si>
    <t>MATHILDE:Frais de mission</t>
  </si>
  <si>
    <t>CBU-080969</t>
  </si>
  <si>
    <t>CBU-B696-0011648</t>
  </si>
  <si>
    <t>IRA TRAIDING COMPANY: Pyt location vehicule</t>
  </si>
  <si>
    <t>CBU-080840</t>
  </si>
  <si>
    <t>CBU-080841</t>
  </si>
  <si>
    <t>CBU-080842</t>
  </si>
  <si>
    <t>CBU-B705-0000255</t>
  </si>
  <si>
    <t>sensibi pour le reveil de consc de la popul sur droits fonci</t>
  </si>
  <si>
    <t>CBU-081035</t>
  </si>
  <si>
    <t>CBU-B705-0000256</t>
  </si>
  <si>
    <t>CBU-081036</t>
  </si>
  <si>
    <t>CBU-B705-0000257</t>
  </si>
  <si>
    <t>CBU-081037</t>
  </si>
  <si>
    <t>CBU-B705-0000260</t>
  </si>
  <si>
    <t>CBU-081040</t>
  </si>
  <si>
    <t>CBU-B705-0000261</t>
  </si>
  <si>
    <t>CBU-081091</t>
  </si>
  <si>
    <t>CBU-B705-0000264</t>
  </si>
  <si>
    <t>CBU-081094</t>
  </si>
  <si>
    <t>CBU-B696-0011601</t>
  </si>
  <si>
    <t>IRA TRADING COMPANY:Pyt location vehicules</t>
  </si>
  <si>
    <t>CBU-080663</t>
  </si>
  <si>
    <t>CBU-080664</t>
  </si>
  <si>
    <t>CBU-080665</t>
  </si>
  <si>
    <t>CBU-GJO-0008223</t>
  </si>
  <si>
    <t>CEJP: Rapport financier Dec 2022/Organiser des ateliers de s</t>
  </si>
  <si>
    <t>CBU-080876</t>
  </si>
  <si>
    <t>CEJP: Rapport financier Dec 2022/Salaire et fonctionnement</t>
  </si>
  <si>
    <t>CBU-080873</t>
  </si>
  <si>
    <t>CBU-GJO-0008225</t>
  </si>
  <si>
    <t xml:space="preserve"> Frais pour le carburant et communication</t>
  </si>
  <si>
    <t>CBU-080904</t>
  </si>
  <si>
    <t>CBU-GJO-0008227</t>
  </si>
  <si>
    <t>Frais de communication et carburant</t>
  </si>
  <si>
    <t>CBU-080906</t>
  </si>
  <si>
    <t>CBU-GJO-0008253</t>
  </si>
  <si>
    <t>Carburant et frais de communication</t>
  </si>
  <si>
    <t>CBU-081131</t>
  </si>
  <si>
    <t>CBU-GJO-0008261</t>
  </si>
  <si>
    <t>Carburant et communication</t>
  </si>
  <si>
    <t>CBU-081132</t>
  </si>
  <si>
    <t>CBU-GJO-0008262</t>
  </si>
  <si>
    <t>CBU-081133</t>
  </si>
  <si>
    <t>CBU-GJO-0008263</t>
  </si>
  <si>
    <t>CBU-081134</t>
  </si>
  <si>
    <t>CBU-081674</t>
  </si>
  <si>
    <t>CEJP: Annulation rapport financier juillet 2022/sal</t>
  </si>
  <si>
    <t>CBU-081671</t>
  </si>
  <si>
    <t>CEJP: Correction  rapport financier juillet 2022/fonctionnem</t>
  </si>
  <si>
    <t>CBU-081922</t>
  </si>
  <si>
    <t>CBU-GJO-0008323</t>
  </si>
  <si>
    <t>CEJP: Annulation rapport financier Oct 2022/Fonctionnement</t>
  </si>
  <si>
    <t>CBU-081689</t>
  </si>
  <si>
    <t>CBU-GJO-0008326</t>
  </si>
  <si>
    <t>CEJP: Annulation rapport financier Dec 2022/fonctionnement</t>
  </si>
  <si>
    <t>CBU-081731</t>
  </si>
  <si>
    <t>CEJP: Annulation rapport financier Dec 2022/Organiser des at</t>
  </si>
  <si>
    <t>CBU-081734</t>
  </si>
  <si>
    <t>CBU-GJO-0008380</t>
  </si>
  <si>
    <t>CEJP: Annul. GJO-CBU-0008320/Rapport financier juillet 2022</t>
  </si>
  <si>
    <t>CBU-082752</t>
  </si>
  <si>
    <t>CBU-B705-0000278</t>
  </si>
  <si>
    <t>Sensibilisation sur le reveil de consience de la population</t>
  </si>
  <si>
    <t>CBU-083046</t>
  </si>
  <si>
    <t>CBU-B705-0000279</t>
  </si>
  <si>
    <t>CBU-083047</t>
  </si>
  <si>
    <t>CBU-B705-0000281</t>
  </si>
  <si>
    <t>CBU-083049</t>
  </si>
  <si>
    <t>CBU-GJO-0008393</t>
  </si>
  <si>
    <t>CBU-083034</t>
  </si>
  <si>
    <t>CBU-GJO-0008447</t>
  </si>
  <si>
    <t>Correction   CBU-B696-0011601/Location vehicule</t>
  </si>
  <si>
    <t>CBU-083862</t>
  </si>
  <si>
    <t>Total 1.3.1</t>
  </si>
  <si>
    <t>CBU-001590</t>
  </si>
  <si>
    <t>1.3.2 Organiser deux émissions à travers les radios communau</t>
  </si>
  <si>
    <t>CBU-GJO-0007634</t>
  </si>
  <si>
    <t>APDH:Rapport financier Avril 2022/organiser des emissions</t>
  </si>
  <si>
    <t>CBU-073177</t>
  </si>
  <si>
    <t>CBU-GJO-0007729</t>
  </si>
  <si>
    <t>Rapport financier APDH Juin 2022/RH et fonctionnement</t>
  </si>
  <si>
    <t>CBU-074969</t>
  </si>
  <si>
    <t>CBU-076056</t>
  </si>
  <si>
    <t>CBU-076053</t>
  </si>
  <si>
    <t>CBU-076912</t>
  </si>
  <si>
    <t>CBU-078125</t>
  </si>
  <si>
    <t>CBU-080079</t>
  </si>
  <si>
    <t>CBU-080111</t>
  </si>
  <si>
    <t>CBU-080874</t>
  </si>
  <si>
    <t>CBU-081675</t>
  </si>
  <si>
    <t>CBU-081672</t>
  </si>
  <si>
    <t>CBU-081690</t>
  </si>
  <si>
    <t>CBU-081732</t>
  </si>
  <si>
    <t>CBU-GJO-0008338</t>
  </si>
  <si>
    <t>APDH: Annul.rapport financier Avril 2022/organiser</t>
  </si>
  <si>
    <t>CBU-081852</t>
  </si>
  <si>
    <t>CBU-GJO-0008490</t>
  </si>
  <si>
    <t>Salaire  Mars 23 NISHISHIKARE Mathilde</t>
  </si>
  <si>
    <t>001</t>
  </si>
  <si>
    <t>CBU-084429</t>
  </si>
  <si>
    <t>Salaire  Mars 23 NIZIGAMA Violette</t>
  </si>
  <si>
    <t>CBU-084430</t>
  </si>
  <si>
    <t>Salaire  Mars 23 NKURIKIYUMUKIZA Samson</t>
  </si>
  <si>
    <t>CBU-084431</t>
  </si>
  <si>
    <t>Salaire Mars 23 HAKIZIMANA Vénuste</t>
  </si>
  <si>
    <t>CBU-084426</t>
  </si>
  <si>
    <t>CBU-B696-0011927</t>
  </si>
  <si>
    <t>RTNB: Pyt diffusion de deux spots publicitaires</t>
  </si>
  <si>
    <t>CBU-084814</t>
  </si>
  <si>
    <t>CBU-GJO-0008672</t>
  </si>
  <si>
    <t>Salaire  Avril  2023 NISHISHIKARE Mathilde</t>
  </si>
  <si>
    <t>CBU-085389</t>
  </si>
  <si>
    <t>Salaire  Avril  2023 NIZIGAMA Violette</t>
  </si>
  <si>
    <t>CBU-085390</t>
  </si>
  <si>
    <t>Salaire  Avril  2023 NKURIKIYUMUKIZA Samson</t>
  </si>
  <si>
    <t>CBU-085391</t>
  </si>
  <si>
    <t>Salaire Avril  2023 HAKIZIMANA Vénuste</t>
  </si>
  <si>
    <t>CBU-085386</t>
  </si>
  <si>
    <t>CBU-GJO-0008673</t>
  </si>
  <si>
    <t>Provisions Mars 2023 HAKIZIMANA Vénuste</t>
  </si>
  <si>
    <t>CBU-085434</t>
  </si>
  <si>
    <t>Provisions Mars 2023 NISHISHIKARE Mathilde</t>
  </si>
  <si>
    <t>CBU-085437</t>
  </si>
  <si>
    <t>Provisions Mars 2023 NIZIGAMA Violette</t>
  </si>
  <si>
    <t>CBU-085438</t>
  </si>
  <si>
    <t>Provisions Mars 2023 NKURIKIYUMUKIZA Samson</t>
  </si>
  <si>
    <t>CBU-085439</t>
  </si>
  <si>
    <t>CBU-GJO-0008674</t>
  </si>
  <si>
    <t>Provisions janvier 2023 HAKIZIMANA Vénuste</t>
  </si>
  <si>
    <t>CBU-085482</t>
  </si>
  <si>
    <t>Provisions janvier 2023 NISHISHIKARE Mathilde</t>
  </si>
  <si>
    <t>CBU-085485</t>
  </si>
  <si>
    <t>Provisions janvier 2023 NIZIGAMA Violette</t>
  </si>
  <si>
    <t>CBU-085486</t>
  </si>
  <si>
    <t>Provisions janvier 2023 NKURIKIYUMUKIZA Samson</t>
  </si>
  <si>
    <t>CBU-085487</t>
  </si>
  <si>
    <t>CBU-GJO-0008675</t>
  </si>
  <si>
    <t>Provisions Février 2023 HAKIZIMANA Vénuste</t>
  </si>
  <si>
    <t>CBU-085528</t>
  </si>
  <si>
    <t>Provisions Février 2023 NISHISHIKARE Mathilde</t>
  </si>
  <si>
    <t>CBU-085531</t>
  </si>
  <si>
    <t>Provisions Février 2023 NIZIGAMA Violette</t>
  </si>
  <si>
    <t>CBU-085532</t>
  </si>
  <si>
    <t>Provisions Février 2023 NKURIKIYUMUKIZA Samson</t>
  </si>
  <si>
    <t>CBU-085533</t>
  </si>
  <si>
    <t>CBU-GJO-0008676</t>
  </si>
  <si>
    <t>CBU-085574</t>
  </si>
  <si>
    <t>CBU-085577</t>
  </si>
  <si>
    <t>CBU-085578</t>
  </si>
  <si>
    <t>CBU-085579</t>
  </si>
  <si>
    <t>CBU-GJO-0008677</t>
  </si>
  <si>
    <t>CBU-085622</t>
  </si>
  <si>
    <t>CBU-085625</t>
  </si>
  <si>
    <t>CBU-085626</t>
  </si>
  <si>
    <t>CBU-085627</t>
  </si>
  <si>
    <t>CBU-GJO-0008679</t>
  </si>
  <si>
    <t>Provisions  Avril 2023 HAKIZIMANA Vénuste</t>
  </si>
  <si>
    <t>CBU-085670</t>
  </si>
  <si>
    <t>Provisions  Avril 2023 NISHISHIKARE Mathilde</t>
  </si>
  <si>
    <t>CBU-085673</t>
  </si>
  <si>
    <t>Provisions  Avril 2023 NIZIGAMA Violette</t>
  </si>
  <si>
    <t>CBU-085674</t>
  </si>
  <si>
    <t>Provisions  Avril 2023 NKURIKIYUMUKIZA Samson</t>
  </si>
  <si>
    <t>CBU-085675</t>
  </si>
  <si>
    <t>Total 1.3.2</t>
  </si>
  <si>
    <t>CBU-001591</t>
  </si>
  <si>
    <t>1.3.3 Productions des spots à travers les radios nationales</t>
  </si>
  <si>
    <t>CBU-074970</t>
  </si>
  <si>
    <t>CBU-076057</t>
  </si>
  <si>
    <t>CBU-076054</t>
  </si>
  <si>
    <t>CBU-076913</t>
  </si>
  <si>
    <t>CBU-078126</t>
  </si>
  <si>
    <t>CBU-080080</t>
  </si>
  <si>
    <t>CBU-080112</t>
  </si>
  <si>
    <t>CEJP: Rapport financier Dec 2022/Production des spots à trav</t>
  </si>
  <si>
    <t>CBU-080878</t>
  </si>
  <si>
    <t>CBU-080875</t>
  </si>
  <si>
    <t>CBU-081676</t>
  </si>
  <si>
    <t>CBU-081673</t>
  </si>
  <si>
    <t>CBU-081733</t>
  </si>
  <si>
    <t>CBU-081735</t>
  </si>
  <si>
    <t>CBU-CHB-0004805</t>
  </si>
  <si>
    <t>INTERCONTACT:Publication DAO Cabinet d'audit comptable</t>
  </si>
  <si>
    <t>CBU-082066</t>
  </si>
  <si>
    <t>CBU-CHB-0004806</t>
  </si>
  <si>
    <t>BURUNDI JOBS:Publication DAO Cabinet d'audit</t>
  </si>
  <si>
    <t>CBU-082067</t>
  </si>
  <si>
    <t>CBU-CHB-0004807</t>
  </si>
  <si>
    <t>RADIO ISANGANIRO:Publication DAO Cabinet d'audit</t>
  </si>
  <si>
    <t>CBU-082068</t>
  </si>
  <si>
    <t>CBU-B696-0011791</t>
  </si>
  <si>
    <t>BURUNDI JOBS:Pyt production des spots publicitaire</t>
  </si>
  <si>
    <t>039</t>
  </si>
  <si>
    <t>CBU-083025</t>
  </si>
  <si>
    <t>CBU-B696-0012012</t>
  </si>
  <si>
    <t>RADIO TELEVISION REMA: Diffusion d'un spot publicitaire</t>
  </si>
  <si>
    <t>CBU-086168</t>
  </si>
  <si>
    <t>Total 1.3.3</t>
  </si>
  <si>
    <t>CBU-001592</t>
  </si>
  <si>
    <t>1.4.1 Restructuration des OSc féminines en clusters selon le</t>
  </si>
  <si>
    <t>CEJP: Rapport financier Mai 2022/Contractual services</t>
  </si>
  <si>
    <t>CBU-073864</t>
  </si>
  <si>
    <t>CEJP: Rapport financier Mai 2022/fournitures de bureau</t>
  </si>
  <si>
    <t>CBU-073857</t>
  </si>
  <si>
    <t>CEJP: Rapport financier Mai 2022/salaire</t>
  </si>
  <si>
    <t>CBU-073824</t>
  </si>
  <si>
    <t>Rapport financier CEJP Juin 22/RH &amp; Fonctionnement</t>
  </si>
  <si>
    <t>CBU-074911</t>
  </si>
  <si>
    <t>CBU-076917</t>
  </si>
  <si>
    <t>CEJP: Rapport financier septembre 2022/restructuration OSC</t>
  </si>
  <si>
    <t>CBU-078130</t>
  </si>
  <si>
    <t>CBU-078153</t>
  </si>
  <si>
    <t>CEJP: Rapport financier Oct 2022/des groupements des OSC</t>
  </si>
  <si>
    <t>CBU-080098</t>
  </si>
  <si>
    <t>CBU-080099</t>
  </si>
  <si>
    <t>CEJP: Rapport financier Dec 2022/des groupements des OSC</t>
  </si>
  <si>
    <t>CBU-080879</t>
  </si>
  <si>
    <t>CBU-081736</t>
  </si>
  <si>
    <t>CEJP: annulation rapport financier juin 222/creer /renforcer</t>
  </si>
  <si>
    <t>CBU-081820</t>
  </si>
  <si>
    <t>CEJP: annulation rapport financier juin 222/RH et fonctionne</t>
  </si>
  <si>
    <t>CBU-081796</t>
  </si>
  <si>
    <t>CBU-081819</t>
  </si>
  <si>
    <t>Total 1.4.1</t>
  </si>
  <si>
    <t>CBU-001593</t>
  </si>
  <si>
    <t>1.4.2 Renforcement des capacités des Clusters</t>
  </si>
  <si>
    <t>CBU-073865</t>
  </si>
  <si>
    <t>CBU-073858</t>
  </si>
  <si>
    <t>CBU-073851</t>
  </si>
  <si>
    <t>Rapport financier CEJP Juin 2022/RH &amp; Fonctionnement</t>
  </si>
  <si>
    <t>CBU-074912</t>
  </si>
  <si>
    <t>CEJP: Rapport financier Nov 2022/renforcement des capacités</t>
  </si>
  <si>
    <t>CBU-080113</t>
  </si>
  <si>
    <t>CEJP: Rapport financier Dec 2022/Renforcement des capacités</t>
  </si>
  <si>
    <t>CBU-080880</t>
  </si>
  <si>
    <t>CBU-081737</t>
  </si>
  <si>
    <t>CBU-081797</t>
  </si>
  <si>
    <t>CBU-B696-0011902</t>
  </si>
  <si>
    <t>CEPJ: Pyt frais de consultance pour la formation de 900 nota</t>
  </si>
  <si>
    <t>CBU-084494</t>
  </si>
  <si>
    <t>CBU-B705-0000305</t>
  </si>
  <si>
    <t>Renforcer le cadre de concertation et de dialogue</t>
  </si>
  <si>
    <t>CBU-085101</t>
  </si>
  <si>
    <t>Total 1.4.2</t>
  </si>
  <si>
    <t>CBU-001594</t>
  </si>
  <si>
    <t>1.4.3 Organiser des initiatives d’interpellation des OSCs fé</t>
  </si>
  <si>
    <t>CBU-073866</t>
  </si>
  <si>
    <t>CBU-073859</t>
  </si>
  <si>
    <t>CBU-073852</t>
  </si>
  <si>
    <t>CBU-074913</t>
  </si>
  <si>
    <t>CEJP: Rapport financier Dec 2022/Organiser des initiatives</t>
  </si>
  <si>
    <t>CBU-080881</t>
  </si>
  <si>
    <t>CBU-081738</t>
  </si>
  <si>
    <t>CBU-081798</t>
  </si>
  <si>
    <t>CBU-B696-0011842</t>
  </si>
  <si>
    <t>VITAL: Pyt location salle et restauration</t>
  </si>
  <si>
    <t>CBU-083527</t>
  </si>
  <si>
    <t>CBU-B696-0011843</t>
  </si>
  <si>
    <t>LE BERUR CALME HOTEL: Pyt location salle et restauration</t>
  </si>
  <si>
    <t>CBU-083528</t>
  </si>
  <si>
    <t>CBU-B696-0011844</t>
  </si>
  <si>
    <t>CROIX ROUGE CIBITOKE: Pyt location salle et restauration</t>
  </si>
  <si>
    <t>CBU-083529</t>
  </si>
  <si>
    <t>CBU-B696-0011845</t>
  </si>
  <si>
    <t>GREEN HILLS HOTEL: Pyt location salle et restauration</t>
  </si>
  <si>
    <t>CBU-083530</t>
  </si>
  <si>
    <t>CBU-B696-0011846</t>
  </si>
  <si>
    <t>NEW HOP CORNER: Pyt location salle et restauration</t>
  </si>
  <si>
    <t>CBU-083531</t>
  </si>
  <si>
    <t>CBU-GJO-0008441</t>
  </si>
  <si>
    <t xml:space="preserve"> Frais de communication</t>
  </si>
  <si>
    <t>CBU-083423</t>
  </si>
  <si>
    <t>CBU-B696-0011871</t>
  </si>
  <si>
    <t>CBU-084202</t>
  </si>
  <si>
    <t>CBU-084235</t>
  </si>
  <si>
    <t>CBU-084236</t>
  </si>
  <si>
    <t>CBU-084239</t>
  </si>
  <si>
    <t>ESECO: Pyt  location vehicules</t>
  </si>
  <si>
    <t>CBU-084234</t>
  </si>
  <si>
    <t>CBU-B696-0011884</t>
  </si>
  <si>
    <t>CROIX ROUGE: Pyt location salle et restauration</t>
  </si>
  <si>
    <t>CBU-084240</t>
  </si>
  <si>
    <t>CBU-B696-0011886</t>
  </si>
  <si>
    <t>ESECO: Location vehicule CBU-001594</t>
  </si>
  <si>
    <t>CBU-084293</t>
  </si>
  <si>
    <t>CBU-B696-0011887</t>
  </si>
  <si>
    <t>MAISON DES FETES:  Pyt location salle et  restauration</t>
  </si>
  <si>
    <t>CBU-084331</t>
  </si>
  <si>
    <t>CBU-B696-0011909</t>
  </si>
  <si>
    <t>NEW HOPE CORNER: Pyt location salle et restauration</t>
  </si>
  <si>
    <t>CBU-084573</t>
  </si>
  <si>
    <t>CBU-B696-0011917</t>
  </si>
  <si>
    <t>CBU-084652</t>
  </si>
  <si>
    <t>CBU-B696-0011970</t>
  </si>
  <si>
    <t>Annulation CBU-B696-0011917 Loc.salle et restauration</t>
  </si>
  <si>
    <t>CBU-085096</t>
  </si>
  <si>
    <t>CBU-GJO-0008510</t>
  </si>
  <si>
    <t>INSS 1er trimestre 2023 Animateur</t>
  </si>
  <si>
    <t>CBU-084839</t>
  </si>
  <si>
    <t>CBU-084840</t>
  </si>
  <si>
    <t>CBU-084841</t>
  </si>
  <si>
    <t>INSS 1er trimestre 2023 Coordinateur du Projet</t>
  </si>
  <si>
    <t>CBU-084836</t>
  </si>
  <si>
    <t>Total 1.4.3</t>
  </si>
  <si>
    <t>CBU-001595</t>
  </si>
  <si>
    <t>1.4.4 Organiser des cadres d’échange et d’interpellation ent</t>
  </si>
  <si>
    <t>CBU-073867</t>
  </si>
  <si>
    <t>CBU-073860</t>
  </si>
  <si>
    <t>CBU-073853</t>
  </si>
  <si>
    <t>CBU-074914</t>
  </si>
  <si>
    <t>CEJP: Rapport financier Dec 2022/organiser des cadres d'écha</t>
  </si>
  <si>
    <t>CBU-080886</t>
  </si>
  <si>
    <t>CEJP: Correction  rapport financier juillet 2022/Des groupem</t>
  </si>
  <si>
    <t>CBU-081923</t>
  </si>
  <si>
    <t>CEJP: Correction  rapport financier juillet 2022/organiser</t>
  </si>
  <si>
    <t>CBU-081924</t>
  </si>
  <si>
    <t>CEJP:Correct. rapport financier Oct 2022/Fonctionnement</t>
  </si>
  <si>
    <t>CBU-081925</t>
  </si>
  <si>
    <t>CBU-081739</t>
  </si>
  <si>
    <t>CBU-081799</t>
  </si>
  <si>
    <t>CBU-CHB-0004938</t>
  </si>
  <si>
    <t>VIOLETTE:Frais de communication+frais de deplacement</t>
  </si>
  <si>
    <t>CBU-083542</t>
  </si>
  <si>
    <t>CBU-GJO-0008721</t>
  </si>
  <si>
    <t>CEJP: Correction rapport financier Mai 2023</t>
  </si>
  <si>
    <t>CBU-086693</t>
  </si>
  <si>
    <t>Total 1.4.4</t>
  </si>
  <si>
    <t>CBU-001596</t>
  </si>
  <si>
    <t>1.4.5 Sensibiliser la population en général sur les principe</t>
  </si>
  <si>
    <t>CBU-073868</t>
  </si>
  <si>
    <t>CBU-073861</t>
  </si>
  <si>
    <t>CBU-073854</t>
  </si>
  <si>
    <t>CBU-074915</t>
  </si>
  <si>
    <t>CBU-GJO-0008062</t>
  </si>
  <si>
    <t>Correct.CBU-GJO-0007775 Salaire Juillet 2022 Comptable</t>
  </si>
  <si>
    <t>CBU-078675</t>
  </si>
  <si>
    <t>CBU-GJO-0008063</t>
  </si>
  <si>
    <t>Correct.CBU-GJO-0007775 Salaire Juillet 2022 Annimateur (3)</t>
  </si>
  <si>
    <t>CBU-078677</t>
  </si>
  <si>
    <t>CBU-GJO-0008065</t>
  </si>
  <si>
    <t>Correct.CBU-GJO-0007737 INSS 2è trimestre Comptable</t>
  </si>
  <si>
    <t>CBU-078681</t>
  </si>
  <si>
    <t>CBU-GJO-0008066</t>
  </si>
  <si>
    <t>Correct.CBU-GJO-0007737 INSS 2è trimestre Animateurs(3)</t>
  </si>
  <si>
    <t>CBU-078683</t>
  </si>
  <si>
    <t>CBU-GJO-0008068</t>
  </si>
  <si>
    <t>Corre.CBU-GJO-0007789 Prov 13 è mois juillet 2022 Ass. Finan</t>
  </si>
  <si>
    <t>CBU-078687</t>
  </si>
  <si>
    <t>CBU-GJO-0008069</t>
  </si>
  <si>
    <t>Correc.CBU-GJO-0007789 Prov 13 è mois juillet 2022Animateurs</t>
  </si>
  <si>
    <t>CBU-078689</t>
  </si>
  <si>
    <t>CEJP: Rapport financier Oct 2022/sensibiliser la population</t>
  </si>
  <si>
    <t>CBU-080093</t>
  </si>
  <si>
    <t>CBU-080094</t>
  </si>
  <si>
    <t>CEJP: Rapport financier Nov 2022/Sensibiliser la population</t>
  </si>
  <si>
    <t>CBU-080114</t>
  </si>
  <si>
    <t>CBU-080115</t>
  </si>
  <si>
    <t>CEJP: Rapport financier Dec 2022/sensibiliser la population</t>
  </si>
  <si>
    <t>CBU-080883</t>
  </si>
  <si>
    <t>CBU-080887</t>
  </si>
  <si>
    <t>CBU-081740</t>
  </si>
  <si>
    <t>CBU-081741</t>
  </si>
  <si>
    <t>CBU-081800</t>
  </si>
  <si>
    <t>CBU-086694</t>
  </si>
  <si>
    <t>Total 1.4.5</t>
  </si>
  <si>
    <t>CBU-001597</t>
  </si>
  <si>
    <t>1.4.6 Organiser  des activités de sensibilisation et  de pla</t>
  </si>
  <si>
    <t>CBU-073869</t>
  </si>
  <si>
    <t>CBU-073862</t>
  </si>
  <si>
    <t>CBU-073855</t>
  </si>
  <si>
    <t>CBU-074916</t>
  </si>
  <si>
    <t>CEJP: Rapport financier juillet 2022/Organiser des activités</t>
  </si>
  <si>
    <t>CBU-076060</t>
  </si>
  <si>
    <t>CEJP: Rapport financier Aout 2022/organiser des activités de</t>
  </si>
  <si>
    <t>CBU-076918</t>
  </si>
  <si>
    <t>CEJP: Rapport financier Oct 2022/Act. de sensibilisation</t>
  </si>
  <si>
    <t>CBU-080095</t>
  </si>
  <si>
    <t>CEJP: Rapport financier Nov 2022/organiser des activités de</t>
  </si>
  <si>
    <t>CBU-080116</t>
  </si>
  <si>
    <t>CEJP: Annulation rapport financier juillet 2022/Organiser de</t>
  </si>
  <si>
    <t>CBU-081679</t>
  </si>
  <si>
    <t>CBU-081811</t>
  </si>
  <si>
    <t>CBU-B705-0000267</t>
  </si>
  <si>
    <t>Sensibil Reveil de conscience populat sur droits fonciers</t>
  </si>
  <si>
    <t>CBU-082211</t>
  </si>
  <si>
    <t>CBU-B705-0000269</t>
  </si>
  <si>
    <t>CBU-082212</t>
  </si>
  <si>
    <t>CBU-B705-0000270</t>
  </si>
  <si>
    <t>CBU-082213</t>
  </si>
  <si>
    <t>CBU-GJO-0008358</t>
  </si>
  <si>
    <t>Frais de communication(30.000)</t>
  </si>
  <si>
    <t>CBU-082232</t>
  </si>
  <si>
    <t>CBU-GJO-0008394</t>
  </si>
  <si>
    <t>Achat carburant et frais de communication</t>
  </si>
  <si>
    <t>CBU-083033</t>
  </si>
  <si>
    <t>CBU-GJO-0008704</t>
  </si>
  <si>
    <t>CEJP: Rapport financier Avril 2023</t>
  </si>
  <si>
    <t>CBU-086611</t>
  </si>
  <si>
    <t>Total 1.4.6</t>
  </si>
  <si>
    <t>CBU-001598</t>
  </si>
  <si>
    <t>1.4.7 Créer et animer les groupes de solidarité et d'entraid</t>
  </si>
  <si>
    <t>CBU-073870</t>
  </si>
  <si>
    <t>CBU-073863</t>
  </si>
  <si>
    <t>CBU-073856</t>
  </si>
  <si>
    <t>CBU-074917</t>
  </si>
  <si>
    <t>CEJP: Rapport financier septembre 2022/Creer et animer</t>
  </si>
  <si>
    <t>CBU-078151</t>
  </si>
  <si>
    <t>CEJP: Rapport financier Oct 2022/Créer et animer les groupes</t>
  </si>
  <si>
    <t>CBU-080096</t>
  </si>
  <si>
    <t>CEJP: Rapport financier Nov 2022/Créer et animer les groupes</t>
  </si>
  <si>
    <t>CBU-080117</t>
  </si>
  <si>
    <t>CBU-080118</t>
  </si>
  <si>
    <t>CBU-080119</t>
  </si>
  <si>
    <t>CEJP: Rapport financier Dec 2022/screer et animer les groupe</t>
  </si>
  <si>
    <t>CBU-080884</t>
  </si>
  <si>
    <t>CBU-081742</t>
  </si>
  <si>
    <t>CBU-081812</t>
  </si>
  <si>
    <t>CBU-GJO-0008707</t>
  </si>
  <si>
    <t>CEJP: Rapport financier Mai 2023</t>
  </si>
  <si>
    <t>CBU-086614</t>
  </si>
  <si>
    <t>CBU-GJO-0008720</t>
  </si>
  <si>
    <t>CEJP: Annulation rapport financier Mai 2023</t>
  </si>
  <si>
    <t>CBU-086691</t>
  </si>
  <si>
    <t>CBU-086692</t>
  </si>
  <si>
    <t>Total 1.4.7</t>
  </si>
  <si>
    <t>CBU-001599</t>
  </si>
  <si>
    <t>1.5.1 Appuyer financièrement  les micro-projets de consolida</t>
  </si>
  <si>
    <t>CBU-GJO-0007632</t>
  </si>
  <si>
    <t>UNIPROBA: Rapport financier Mars 2022/appuyer financierement</t>
  </si>
  <si>
    <t>CBU-073172</t>
  </si>
  <si>
    <t>CBU-GJO-0007633</t>
  </si>
  <si>
    <t>UNIPROBA: Rapport financier Avril 2022/Appuyer financieremen</t>
  </si>
  <si>
    <t>CBU-073174</t>
  </si>
  <si>
    <t>CBU-GJO-0007694</t>
  </si>
  <si>
    <t>UNIPROBA:Rapprt financier Mai 2022/appuyer financièrement le</t>
  </si>
  <si>
    <t>CBU-073822</t>
  </si>
  <si>
    <t>UNIPROBA:Rapprt financier Mai 2022/contractual services</t>
  </si>
  <si>
    <t>CBU-073820</t>
  </si>
  <si>
    <t>UNIPROBA:Rapprt financier Mai 2022/fournitures de bureau</t>
  </si>
  <si>
    <t>CBU-073816</t>
  </si>
  <si>
    <t>UNIPROBA:Rapprt financier Mai 2022/Ordinateur</t>
  </si>
  <si>
    <t>CBU-073818</t>
  </si>
  <si>
    <t>UNIPROBA:Rapprt financier Mai 2022/salaire</t>
  </si>
  <si>
    <t>CBU-073814</t>
  </si>
  <si>
    <t>CBU-GJO-0007728</t>
  </si>
  <si>
    <t>Rapport financier UNIPROBA Juin 2022/RH &amp; Fonctionnement</t>
  </si>
  <si>
    <t>CBU-074965</t>
  </si>
  <si>
    <t>CBU-074967</t>
  </si>
  <si>
    <t>CBU-GJO-0007825</t>
  </si>
  <si>
    <t>UNIPROBA: Rapport financier juillet 2022/Des micro projets</t>
  </si>
  <si>
    <t>CBU-076067</t>
  </si>
  <si>
    <t>UNIPROBA: Rapport financier juillet 2022/Fonctionnement</t>
  </si>
  <si>
    <t>CBU-076065</t>
  </si>
  <si>
    <t>UNIPROBA: Rapport financier juillet 2022/salaire</t>
  </si>
  <si>
    <t>CBU-076063</t>
  </si>
  <si>
    <t>CBU-GJO-0007913</t>
  </si>
  <si>
    <t>UNIPROBA: Rapport financier Aout 2022/Appuyer financierement</t>
  </si>
  <si>
    <t>CBU-076868</t>
  </si>
  <si>
    <t>UNIPROBA: Rapport financier Aout 2022/Salaire et fonctionnem</t>
  </si>
  <si>
    <t>CBU-076866</t>
  </si>
  <si>
    <t>UNIPROBA: Rapport financier Sept 2022/Salaire et fonctionnen</t>
  </si>
  <si>
    <t>CBU-078021</t>
  </si>
  <si>
    <t>CBU-GJO-0008030</t>
  </si>
  <si>
    <t>UNIPROBA: Rapport financier oct 2022/RH et fonctionnement</t>
  </si>
  <si>
    <t>CBU-078541</t>
  </si>
  <si>
    <t>CBU-GJO-0008164</t>
  </si>
  <si>
    <t>UNIPROBA: Rapport financier Nov 2022/Appuyer les micro proje</t>
  </si>
  <si>
    <t>CBU-080003</t>
  </si>
  <si>
    <t>UNIPROBA: Rapport financier Nov 2022/fonctionnement</t>
  </si>
  <si>
    <t>CBU-080001</t>
  </si>
  <si>
    <t>CBU-GJO-0008221</t>
  </si>
  <si>
    <t>UNIPROBA: Rapport financier dec 2022</t>
  </si>
  <si>
    <t>CBU-080865</t>
  </si>
  <si>
    <t>UNIPROBA: Rapport financier dec 2022/fonctionnement</t>
  </si>
  <si>
    <t>CBU-080861</t>
  </si>
  <si>
    <t>CBU-GJO-0008706</t>
  </si>
  <si>
    <t>UNIPROBA: Rapport financier Avril 2023</t>
  </si>
  <si>
    <t>CBU-086613</t>
  </si>
  <si>
    <t>CBU-GJO-0008708</t>
  </si>
  <si>
    <t>UNIPROBA: Rapport financier Mai 2023</t>
  </si>
  <si>
    <t>CBU-086615</t>
  </si>
  <si>
    <t>Total 1.5.1</t>
  </si>
  <si>
    <t>CBU-001600</t>
  </si>
  <si>
    <t>1.5.2 Accompagnement et renforcement des capacités des ces g</t>
  </si>
  <si>
    <t>UNIPROBA: Rapport financier Mars 2022/accompagnement</t>
  </si>
  <si>
    <t>CBU-073173</t>
  </si>
  <si>
    <t>UNIPROBA: Rapport financier Avril 2022/accompagnement</t>
  </si>
  <si>
    <t>CBU-073175</t>
  </si>
  <si>
    <t>CBU-073821</t>
  </si>
  <si>
    <t>CBU-073817</t>
  </si>
  <si>
    <t>CBU-073819</t>
  </si>
  <si>
    <t>CBU-073815</t>
  </si>
  <si>
    <t>CBU-074966</t>
  </si>
  <si>
    <t>CBU-076066</t>
  </si>
  <si>
    <t>CBU-076064</t>
  </si>
  <si>
    <t>UNIPROBA: Rapport financier Aout 2022/accompagnement et renf</t>
  </si>
  <si>
    <t>CBU-076869</t>
  </si>
  <si>
    <t>CBU-076867</t>
  </si>
  <si>
    <t>CBU-078022</t>
  </si>
  <si>
    <t>CBU-078542</t>
  </si>
  <si>
    <t>CBU-080002</t>
  </si>
  <si>
    <t>CBU-080862</t>
  </si>
  <si>
    <t>CBU-GJO-0008476</t>
  </si>
  <si>
    <t>Rapport financier Mars 2023/Des micro projets de consolidati</t>
  </si>
  <si>
    <t>CBU-084175</t>
  </si>
  <si>
    <t>UNIPROBA: Rapport financier Mars 2023/salaire et fonctionnen</t>
  </si>
  <si>
    <t>CBU-084174</t>
  </si>
  <si>
    <t>Total 1.5.2</t>
  </si>
  <si>
    <t>CBU-001601</t>
  </si>
  <si>
    <t>2.1.1 Renforcement des capacités des acteurs informels (cons</t>
  </si>
  <si>
    <t>CBU-076061</t>
  </si>
  <si>
    <t>CEJP: Rapport financier Aout 2022/des sessions de renforceme</t>
  </si>
  <si>
    <t>CBU-076919</t>
  </si>
  <si>
    <t>CEJP: Rapport financier Dec 2022/des sessions de renforcemen</t>
  </si>
  <si>
    <t>CBU-080888</t>
  </si>
  <si>
    <t>CBU-081680</t>
  </si>
  <si>
    <t>CBU-081743</t>
  </si>
  <si>
    <t>CBU-B705-0000301</t>
  </si>
  <si>
    <t>CBU-085084</t>
  </si>
  <si>
    <t>CBU-B705-0000303</t>
  </si>
  <si>
    <t>CBU-085086</t>
  </si>
  <si>
    <t>CBU-CHB-0005066</t>
  </si>
  <si>
    <t>SAMSON:Frais de communication</t>
  </si>
  <si>
    <t>025</t>
  </si>
  <si>
    <t>CBU-085114</t>
  </si>
  <si>
    <t>CBU-B696-0012018</t>
  </si>
  <si>
    <t>Maison des fetes: Pyt location salle et restauration</t>
  </si>
  <si>
    <t>CBU-086171</t>
  </si>
  <si>
    <t>CBU-B696-0012000</t>
  </si>
  <si>
    <t>CBU-085836</t>
  </si>
  <si>
    <t>CBU-B696-0012027</t>
  </si>
  <si>
    <t>ESECO: Pyt location vehicule LB CBU-001601</t>
  </si>
  <si>
    <t>CBU-086178</t>
  </si>
  <si>
    <t>CBU-086185</t>
  </si>
  <si>
    <t>CBU-B696-0012031</t>
  </si>
  <si>
    <t>RESTAURANT LA FINTAINE:Pyt location salle et restauration</t>
  </si>
  <si>
    <t>CBU-086189</t>
  </si>
  <si>
    <t>CBU-B696-0012032</t>
  </si>
  <si>
    <t>MUNEZERO FRANCINE: Pyt location salle et restauration</t>
  </si>
  <si>
    <t>CBU-086190</t>
  </si>
  <si>
    <t>CBU-086155</t>
  </si>
  <si>
    <t>CBU-B696-0012048</t>
  </si>
  <si>
    <t>CBU-086465</t>
  </si>
  <si>
    <t>CBU-086466</t>
  </si>
  <si>
    <t>CBU-B696-0012055</t>
  </si>
  <si>
    <t>ESECO:Pyt location vehicule</t>
  </si>
  <si>
    <t>CBU-086554</t>
  </si>
  <si>
    <t>CBU-086555</t>
  </si>
  <si>
    <t>Total 2.1.1</t>
  </si>
  <si>
    <t>CBU-001602</t>
  </si>
  <si>
    <t>2.1.2 Renforcement des capacités sur les techniques de résol</t>
  </si>
  <si>
    <t>CBU-GJO-0008216</t>
  </si>
  <si>
    <t>BARREAU DE GITEGA: Rapport financier Dec 2022/Salaire et fon</t>
  </si>
  <si>
    <t>CBU-080868</t>
  </si>
  <si>
    <t>CEJP: correction t financier Dec 2022/Atelier de sensibilisa</t>
  </si>
  <si>
    <t>CBU-081931</t>
  </si>
  <si>
    <t>CEJP: correction t financier Dec 2022/fonctionnement</t>
  </si>
  <si>
    <t>CBU-081930</t>
  </si>
  <si>
    <t>CBU-GJO-0008367</t>
  </si>
  <si>
    <t xml:space="preserve"> BARREAU DE GITEGA: Annul.rapport financier Dec /salaire&amp;fon</t>
  </si>
  <si>
    <t>CBU-082443</t>
  </si>
  <si>
    <t>CBU-GJO-0008381</t>
  </si>
  <si>
    <t>CEJP:Correct. GJO-CBU-0008338/rapport financier Avril 2022</t>
  </si>
  <si>
    <t>CBU-082756</t>
  </si>
  <si>
    <t>CBU-B696-0011727</t>
  </si>
  <si>
    <t>CBU-082199</t>
  </si>
  <si>
    <t>CBU-082200</t>
  </si>
  <si>
    <t>CBU-082201</t>
  </si>
  <si>
    <t>CBU-GJO-0008400</t>
  </si>
  <si>
    <t>Carburant Février 2023 Véhicule de location</t>
  </si>
  <si>
    <t>CBU-083281</t>
  </si>
  <si>
    <t>Total 2.1.2</t>
  </si>
  <si>
    <t>CBU-001603</t>
  </si>
  <si>
    <t>2.2.1 Organiser 3 caravanes juridiques d'information et d'ai</t>
  </si>
  <si>
    <t>CBU-GJO-0007631</t>
  </si>
  <si>
    <t>Barreau:Rapport financier Mars et Avril 22/renforcement</t>
  </si>
  <si>
    <t>CBU-073157</t>
  </si>
  <si>
    <t>Rapport financier Barreau juin 2022/Organiser 3 canevas</t>
  </si>
  <si>
    <t>CBU-075057</t>
  </si>
  <si>
    <t>CBU-GJO-0007806</t>
  </si>
  <si>
    <t>Brarreau: Rapport financier juillet 2022/Fonctionnement</t>
  </si>
  <si>
    <t>CBU-075891</t>
  </si>
  <si>
    <t>Brarreau: Rapport financier juillet 2022/salaire</t>
  </si>
  <si>
    <t>CBU-075877</t>
  </si>
  <si>
    <t>Total 2.2.1</t>
  </si>
  <si>
    <t>CBU-001604</t>
  </si>
  <si>
    <t>2.2.2 Fournir l'assistance judiciaire à 400 femmes  (veuves,</t>
  </si>
  <si>
    <t>Barreau:Rapport financier Mars et Avril 22/Fournir l'assisan</t>
  </si>
  <si>
    <t>CBU-073158</t>
  </si>
  <si>
    <t>Brarreau: Rapport financier /fournir une assistance judiciai</t>
  </si>
  <si>
    <t>CBU-075897</t>
  </si>
  <si>
    <t>Brarreau: Rapport financier juillet 2022/  salaire</t>
  </si>
  <si>
    <t>CBU-075878</t>
  </si>
  <si>
    <t>CBU-075892</t>
  </si>
  <si>
    <t>Brarreau: Rapport financier juillet 2022/Organiser trois can</t>
  </si>
  <si>
    <t>CBU-075896</t>
  </si>
  <si>
    <t>Rapport financier Aout -Sept 22 /Organiser 3 caravanes d'inf</t>
  </si>
  <si>
    <t>CBU-077955</t>
  </si>
  <si>
    <t>CBU-080869</t>
  </si>
  <si>
    <t>CBU-GJO-0008366</t>
  </si>
  <si>
    <t>Barreau de Gitega: Correction rapport financier dec 2022</t>
  </si>
  <si>
    <t>CBU-082441</t>
  </si>
  <si>
    <t xml:space="preserve"> BARREAU DE GITEGA:Annul. rapport financier Dec /salaire&amp;fon</t>
  </si>
  <si>
    <t>CBU-082444</t>
  </si>
  <si>
    <t>CBU-GJO-0008477</t>
  </si>
  <si>
    <t>Barreau: Rapport financier Mars 2023/Assistance judiciaire</t>
  </si>
  <si>
    <t>CBU-084183</t>
  </si>
  <si>
    <t>Barreau: Rapport financier Mars 2023/Organiser 5 ateliers</t>
  </si>
  <si>
    <t>CBU-084182</t>
  </si>
  <si>
    <t>Rapport financier Mars 2023/Salaire et fonctionnement</t>
  </si>
  <si>
    <t>CBU-084181</t>
  </si>
  <si>
    <t>CBU-GJO-0008705</t>
  </si>
  <si>
    <t>BARREAU DE GITEGA: Rapport financier Avril 2023</t>
  </si>
  <si>
    <t>CBU-086612</t>
  </si>
  <si>
    <t>CBU-GJO-0008709</t>
  </si>
  <si>
    <t>BARREAU DE GITEGA: Rapport financier Mai 2023</t>
  </si>
  <si>
    <t>CBU-086616</t>
  </si>
  <si>
    <t>Total 2.2.2</t>
  </si>
  <si>
    <t>CBU-001605</t>
  </si>
  <si>
    <t>2.2.3 Organiser des séances de sensibilisation a travers la</t>
  </si>
  <si>
    <t>CBU-073159</t>
  </si>
  <si>
    <t>CBU-075879</t>
  </si>
  <si>
    <t>CBU-075893</t>
  </si>
  <si>
    <t>CBU-077952</t>
  </si>
  <si>
    <t>Rapport financier Aout -Sept 22 /Fournir une assistance juri</t>
  </si>
  <si>
    <t>CBU-077956</t>
  </si>
  <si>
    <t>BARREAU De GITEGA: Rapport Financier oct 2022/fournir une as</t>
  </si>
  <si>
    <t>CBU-078733</t>
  </si>
  <si>
    <t>CBU-GJO-0008070</t>
  </si>
  <si>
    <t>Correct.CBU-GJO-0007943 Salaire Aout 2022 Animateurs(3)</t>
  </si>
  <si>
    <t>CBU-078711</t>
  </si>
  <si>
    <t>CBU-GJO-0008071</t>
  </si>
  <si>
    <t>Correct. CBU-GJO-0007943 Salaire Aout 2022 comptable</t>
  </si>
  <si>
    <t>CBU-078713</t>
  </si>
  <si>
    <t>CBU-GJO-0008072</t>
  </si>
  <si>
    <t>Corect. CBU-GJO-0007943 salaire Aout 2022 Coordin.du projet</t>
  </si>
  <si>
    <t>CBU-078715</t>
  </si>
  <si>
    <t>CBU-GJO-0008073</t>
  </si>
  <si>
    <t>Corre. CBU-GJO-0007925 Prov 13 è mois Aout 2022/coordinateur</t>
  </si>
  <si>
    <t>CBU-078717</t>
  </si>
  <si>
    <t>CBU-GJO-0008074</t>
  </si>
  <si>
    <t>Annul. CBU-GJO-0007925 Prov 13 è mois Aout 2022/Ass.Fin</t>
  </si>
  <si>
    <t>CBU-078718</t>
  </si>
  <si>
    <t>Correct. CBU-GJO-0007925 Prov 13 è mois Aout 2022/Ass.Fin</t>
  </si>
  <si>
    <t>CBU-078719</t>
  </si>
  <si>
    <t>CBU-GJO-0008075</t>
  </si>
  <si>
    <t>Annul. CBU-GJO-0007925 Prov 13 è mois Aout 2022/Animateurs</t>
  </si>
  <si>
    <t>CBU-078720</t>
  </si>
  <si>
    <t>Correct. CBU-GJO-0007925 Prov 13 è mois Aout 2022/Animateurs</t>
  </si>
  <si>
    <t>CBU-078721</t>
  </si>
  <si>
    <t>BARREAU :Rapport financier Nov 2022/Fournir une assistance j</t>
  </si>
  <si>
    <t>CBU-080076</t>
  </si>
  <si>
    <t>BARREAU DE GITEGA: Rapport financier Dec 2022</t>
  </si>
  <si>
    <t>CBU-080872</t>
  </si>
  <si>
    <t>CBU-080870</t>
  </si>
  <si>
    <t>Barreau de Gitega: Correction rapport financier dec 2022/org</t>
  </si>
  <si>
    <t>CBU-082442</t>
  </si>
  <si>
    <t xml:space="preserve"> BARREAU DE GITEGA:Annul.rapport financier Dec /salaire&amp;fonc</t>
  </si>
  <si>
    <t>CBU-082445</t>
  </si>
  <si>
    <t>Total 2.2.3</t>
  </si>
  <si>
    <t>CBU-001606</t>
  </si>
  <si>
    <t>2.2.4 Plaidoyer pour implication des Femmes dans le mécanism</t>
  </si>
  <si>
    <t>CBU-073160</t>
  </si>
  <si>
    <t>CBU-075880</t>
  </si>
  <si>
    <t>CBU-075894</t>
  </si>
  <si>
    <t>CBU-077953</t>
  </si>
  <si>
    <t>CBU-GJO-0008269</t>
  </si>
  <si>
    <t>INSS 4eme trimestre 2022 Animateurs(3)</t>
  </si>
  <si>
    <t>034</t>
  </si>
  <si>
    <t>CBU-081231</t>
  </si>
  <si>
    <t>INSS 4eme trimestre 2022 Charge de projet</t>
  </si>
  <si>
    <t>CBU-081228</t>
  </si>
  <si>
    <t>INSS 4eme trimestre 2022 Comptable</t>
  </si>
  <si>
    <t>CBU-081229</t>
  </si>
  <si>
    <t>CBU-080889</t>
  </si>
  <si>
    <t>CBU-082446</t>
  </si>
  <si>
    <t xml:space="preserve"> BARREAU DE GITEGA: Rapport financier Dec 2022</t>
  </si>
  <si>
    <t>CBU-082447</t>
  </si>
  <si>
    <t>CEJP: Correct CBU-GJO-0008320/rapport financier juillet 2022</t>
  </si>
  <si>
    <t>CBU-082753</t>
  </si>
  <si>
    <t>CBU-GJO-0008384</t>
  </si>
  <si>
    <t>APDH:CorrectCBU-GJO-8341/rapport financier juillet 22/foncti</t>
  </si>
  <si>
    <t>CBU-082839</t>
  </si>
  <si>
    <t>APDH:CorrectCBU-GJO-8341/rapport financier juillet 22/former</t>
  </si>
  <si>
    <t>CBU-082842</t>
  </si>
  <si>
    <t>APDH:CorrectCBU-GJO-8341/rapport financier juillet 22/rehabi</t>
  </si>
  <si>
    <t>CBU-082840</t>
  </si>
  <si>
    <t>APDH:CorrectCBU-GJO-8341/rapport financier juillet 22/sensib</t>
  </si>
  <si>
    <t>CBU-082841</t>
  </si>
  <si>
    <t>Total 2.2.4</t>
  </si>
  <si>
    <t>CBU-001607</t>
  </si>
  <si>
    <t>3.1.1 Organiser des séances d'informations aux conseils comm</t>
  </si>
  <si>
    <t>CBU-GJO-0007627</t>
  </si>
  <si>
    <t>APDH:Rapport financier Mras 2022/mise en place et partage</t>
  </si>
  <si>
    <t>CBU-073061</t>
  </si>
  <si>
    <t>APDH:Rapport financier Avril 2022/organiser des scéances</t>
  </si>
  <si>
    <t>CBU-073176</t>
  </si>
  <si>
    <t>CBU-GJO-0007691</t>
  </si>
  <si>
    <t>APDH: Rapport financier Mai 2022/equipement</t>
  </si>
  <si>
    <t>CBU-073734</t>
  </si>
  <si>
    <t>APDH: Rapport financier Mai 2022/fonctionnement</t>
  </si>
  <si>
    <t>CBU-073737</t>
  </si>
  <si>
    <t>APDH: Rapport financier Mai 2022/loyer</t>
  </si>
  <si>
    <t>CBU-073811</t>
  </si>
  <si>
    <t>APDH: Rapport financier Mai 2022/Organiser des séances d'inf</t>
  </si>
  <si>
    <t>CBU-073739</t>
  </si>
  <si>
    <t>APDH: Rapport financier Mai 2022/salaire</t>
  </si>
  <si>
    <t>CBU-073731</t>
  </si>
  <si>
    <t>CBU-073763</t>
  </si>
  <si>
    <t>Rapport financier APDH Juin 2022/Organiser des scéances</t>
  </si>
  <si>
    <t>CBU-075011</t>
  </si>
  <si>
    <t>CBU-074968</t>
  </si>
  <si>
    <t>CBU-GJO-0007926</t>
  </si>
  <si>
    <t>APDH: Rapport financier Aout 2022/fonctionnement</t>
  </si>
  <si>
    <t>CBU-076943</t>
  </si>
  <si>
    <t>APDH: Rapport financier Aout 2022/salaire</t>
  </si>
  <si>
    <t>CBU-076920</t>
  </si>
  <si>
    <t>CBU-GJO-0007980</t>
  </si>
  <si>
    <t>APDH: Rapport financier sept 2022/Fonctionnement</t>
  </si>
  <si>
    <t>CBU-078025</t>
  </si>
  <si>
    <t>APDH: Rapport financier sept 2022/Organiser des scéances d'i</t>
  </si>
  <si>
    <t>CBU-078028</t>
  </si>
  <si>
    <t>CBU-GJO-0008167</t>
  </si>
  <si>
    <t>APDH: Rapport financier Nov 2022/Fonctionnement</t>
  </si>
  <si>
    <t>CBU-080004</t>
  </si>
  <si>
    <t>APDH:Annul.rapport financier Avril 2022/organiser</t>
  </si>
  <si>
    <t>CBU-081851</t>
  </si>
  <si>
    <t>CBU-GJO-0008342</t>
  </si>
  <si>
    <t>APDH: Annul.rapport financier novembre 2022/fonctionnement</t>
  </si>
  <si>
    <t>CBU-081878</t>
  </si>
  <si>
    <t>CBU-083282</t>
  </si>
  <si>
    <t>Total 3.1.1</t>
  </si>
  <si>
    <t>CBU-001608</t>
  </si>
  <si>
    <t>3.1.2 Réhabiliter les 2 bureaux des services fonciers commun</t>
  </si>
  <si>
    <t>CBU-073735</t>
  </si>
  <si>
    <t>CBU-073738</t>
  </si>
  <si>
    <t>CBU-073812</t>
  </si>
  <si>
    <t>CBU-073732</t>
  </si>
  <si>
    <t>CBU-GJO-0007826</t>
  </si>
  <si>
    <t>APDH: Rapport financier juillet 2022/réhabilités les 2 burea</t>
  </si>
  <si>
    <t>CBU-076073</t>
  </si>
  <si>
    <t>CBU-076944</t>
  </si>
  <si>
    <t>APDH: Rapport financier Aout 2022/rehabiliter les 2 bureau d</t>
  </si>
  <si>
    <t>CBU-076946</t>
  </si>
  <si>
    <t>CBU-076941</t>
  </si>
  <si>
    <t>CBU-CHB-0004469</t>
  </si>
  <si>
    <t>Frais de mission /venuste</t>
  </si>
  <si>
    <t>CBU-077353</t>
  </si>
  <si>
    <t>CBU-078026</t>
  </si>
  <si>
    <t>APDH: Rapport financier sept 2022/réabilitér les 2 bureaux d</t>
  </si>
  <si>
    <t>CBU-078029</t>
  </si>
  <si>
    <t>CBU-GJO-0008076</t>
  </si>
  <si>
    <t>APDH: Rapport financier Oct 2022/organiser des seances d'inf</t>
  </si>
  <si>
    <t>CBU-078725</t>
  </si>
  <si>
    <t>CBU-080005</t>
  </si>
  <si>
    <t>APDH: Rapport financier Nov 2022/réhabilité le deux bureaux</t>
  </si>
  <si>
    <t>CBU-080007</t>
  </si>
  <si>
    <t>CBU-GJO-0008239</t>
  </si>
  <si>
    <t>APDH: Rapport financier Dec 2022/Réhabiliter les 2 bureaux</t>
  </si>
  <si>
    <t>CBU-081050</t>
  </si>
  <si>
    <t>CBU-GJO-0008341</t>
  </si>
  <si>
    <t>APDH:Annulation rapport financier jillet 2022/réhabilités</t>
  </si>
  <si>
    <t>CBU-081871</t>
  </si>
  <si>
    <t>CBU-081879</t>
  </si>
  <si>
    <t>APDH: Annul.rapport financier novembre 2022/réhabiliter</t>
  </si>
  <si>
    <t>CBU-081881</t>
  </si>
  <si>
    <t>CBU-GJO-0008343</t>
  </si>
  <si>
    <t>APDH: Annulation rapport financier Mai 2022/Equipement</t>
  </si>
  <si>
    <t>CBU-081895</t>
  </si>
  <si>
    <t>APDH: Annulation rapport financier Mai 2022/fonctionnement</t>
  </si>
  <si>
    <t>CBU-081898</t>
  </si>
  <si>
    <t>APDH: Annulation rapport financier Mai 2022/loyer</t>
  </si>
  <si>
    <t>CBU-081901</t>
  </si>
  <si>
    <t>APDH: Annulation rapport financier Mai 2022/salaire</t>
  </si>
  <si>
    <t>CBU-081892</t>
  </si>
  <si>
    <t>CBU-GJO-0008344</t>
  </si>
  <si>
    <t>APDH:Annulation rapport financier oct 2022/organiser des scé</t>
  </si>
  <si>
    <t>CBU-081905</t>
  </si>
  <si>
    <t>Total 3.1.2</t>
  </si>
  <si>
    <t>CBU-001609</t>
  </si>
  <si>
    <t>3.1.3 Recruter et former les agents des Guichets fonciers</t>
  </si>
  <si>
    <t>APDH:Rapport financier Avril 2022/recruter et former</t>
  </si>
  <si>
    <t>CBU-073178</t>
  </si>
  <si>
    <t>CBU-073810</t>
  </si>
  <si>
    <t>CBU-073813</t>
  </si>
  <si>
    <t>CBU-073733</t>
  </si>
  <si>
    <t>Rapport financier APDH Juin 2022/recruter et former les agen</t>
  </si>
  <si>
    <t>CBU-075012</t>
  </si>
  <si>
    <t>CBU-076945</t>
  </si>
  <si>
    <t>CBU-076942</t>
  </si>
  <si>
    <t>CBU-078027</t>
  </si>
  <si>
    <t>APDH: Rapport financier sept 2022/recruter et former les age</t>
  </si>
  <si>
    <t>CBU-078030</t>
  </si>
  <si>
    <t>CBU-080006</t>
  </si>
  <si>
    <t>APDH: Annul.rapport financier Avril 2022/recruter et former</t>
  </si>
  <si>
    <t>CBU-081853</t>
  </si>
  <si>
    <t>CBU-081880</t>
  </si>
  <si>
    <t>CBU-081896</t>
  </si>
  <si>
    <t>APDH: Annulation rapport financier Mai 2022/foncttionnement</t>
  </si>
  <si>
    <t>CBU-081899</t>
  </si>
  <si>
    <t>CBU-081902</t>
  </si>
  <si>
    <t>CBU-081893</t>
  </si>
  <si>
    <t>Total 3.1.3</t>
  </si>
  <si>
    <t>CBU-001610</t>
  </si>
  <si>
    <t>3.2.1 Sensibiliser la population sur l'importance de la cert</t>
  </si>
  <si>
    <t>APDH: Rapport financier Mai 2022/Sensibiliser la population</t>
  </si>
  <si>
    <t>CBU-073740</t>
  </si>
  <si>
    <t>APDH: Rapport financier juillet 2022/Salaire</t>
  </si>
  <si>
    <t>CBU-076068</t>
  </si>
  <si>
    <t>APDH: Rapport financier juillet 2022/sensibiliser la populat</t>
  </si>
  <si>
    <t>CBU-076075</t>
  </si>
  <si>
    <t>APDH: Rapport financier Aout 2022/sensibiliser la population</t>
  </si>
  <si>
    <t>CBU-076947</t>
  </si>
  <si>
    <t>APDH: Rapport financier sept 2022/sensibiliser la population</t>
  </si>
  <si>
    <t>CBU-078061</t>
  </si>
  <si>
    <t>APDH: Rapport financier Oct 2022/RH et fonctionnement</t>
  </si>
  <si>
    <t>CBU-078722</t>
  </si>
  <si>
    <t>APDH: Rapport financier Oct 2022/sensibiliser la population</t>
  </si>
  <si>
    <t>CBU-078726</t>
  </si>
  <si>
    <t>APDH: Rapport financier Nov 2022/sensibiliser la population</t>
  </si>
  <si>
    <t>CBU-080008</t>
  </si>
  <si>
    <t>APDH: Rapport financier Dec 2022/Salaire et fonctionnement</t>
  </si>
  <si>
    <t>CBU-081047</t>
  </si>
  <si>
    <t>APDH:Annulation rapport financier jillet 2022/salaire</t>
  </si>
  <si>
    <t>CBU-081857</t>
  </si>
  <si>
    <t>APDH:Annulation rapport financier jillet 2022/sensibiliser p</t>
  </si>
  <si>
    <t>CBU-081872</t>
  </si>
  <si>
    <t>APDH: Annul.rapport financier novembre 2022/sensibiliser</t>
  </si>
  <si>
    <t>CBU-081882</t>
  </si>
  <si>
    <t>CBU-GJO-0008383</t>
  </si>
  <si>
    <t>APDH: Corre.CBU-GJO-0008344/rappport financier Oct 2022/fonc</t>
  </si>
  <si>
    <t>CBU-082833</t>
  </si>
  <si>
    <t>APDH: Corre.CBU-GJO-0008344/rappport financier Oct 2022/orga</t>
  </si>
  <si>
    <t>CBU-082834</t>
  </si>
  <si>
    <t>Total 3.2.1</t>
  </si>
  <si>
    <t>CBU-001611</t>
  </si>
  <si>
    <t>3.2.2 Former et équiper les commissions de reconnaissances c</t>
  </si>
  <si>
    <t>APDH: Rapport financier juillet 2022/former et equiper</t>
  </si>
  <si>
    <t>CBU-076076</t>
  </si>
  <si>
    <t>CBU-076069</t>
  </si>
  <si>
    <t>APDH: Rapport financier Aout 2022/former et équiper les comm</t>
  </si>
  <si>
    <t>CBU-076948</t>
  </si>
  <si>
    <t>CBU-078723</t>
  </si>
  <si>
    <t>APDH: Rapport financier Dec 2022/former et equiper les commi</t>
  </si>
  <si>
    <t>CBU-081051</t>
  </si>
  <si>
    <t>CBU-081048</t>
  </si>
  <si>
    <t>APDH:Annulation rapport financier jillet 2022/former et equi</t>
  </si>
  <si>
    <t>CBU-081873</t>
  </si>
  <si>
    <t>CBU-081858</t>
  </si>
  <si>
    <t>APDH:Annulation rapport financier oct 2022/fonctionnement</t>
  </si>
  <si>
    <t>CBU-081906</t>
  </si>
  <si>
    <t>Total 3.2.2</t>
  </si>
  <si>
    <t>CBU-001612</t>
  </si>
  <si>
    <t>3.2.3 Organiser des débats communautaires sur le changement</t>
  </si>
  <si>
    <t>CBU-073736</t>
  </si>
  <si>
    <t>CBU-076070</t>
  </si>
  <si>
    <t>APDH: Rapport financier sept 2022/Former et équiper les comm</t>
  </si>
  <si>
    <t>CBU-078062</t>
  </si>
  <si>
    <t>CBU-GJO-0008055</t>
  </si>
  <si>
    <t>Salaire Octobre 2022 Charge de projet</t>
  </si>
  <si>
    <t>CBU-078757</t>
  </si>
  <si>
    <t>Salaire Octobre 2022 Comptable</t>
  </si>
  <si>
    <t>CBU-078758</t>
  </si>
  <si>
    <t>CBU-078724</t>
  </si>
  <si>
    <t>CBU-GJO-0008110</t>
  </si>
  <si>
    <t>Prov.13eme mois Salaire Octobre 2022/Charge de projet</t>
  </si>
  <si>
    <t>CBU-079225</t>
  </si>
  <si>
    <t>Prov.13eme mois Salaire Octobre 2022/Comptable</t>
  </si>
  <si>
    <t>CBU-079226</t>
  </si>
  <si>
    <t>APDH: Rapport financier Dec 2022/Organiser des debats commun</t>
  </si>
  <si>
    <t>CBU-081052</t>
  </si>
  <si>
    <t>CBU-081049</t>
  </si>
  <si>
    <t>CBU-GJO-0008334</t>
  </si>
  <si>
    <t>Annul.13 ème mois oct 2022/Chargé de projet</t>
  </si>
  <si>
    <t>CBU-081772</t>
  </si>
  <si>
    <t>Annul.13 ème mois oct 2022/Comptable</t>
  </si>
  <si>
    <t>CBU-081773</t>
  </si>
  <si>
    <t>CBU-081859</t>
  </si>
  <si>
    <t>Total 3.2.3</t>
  </si>
  <si>
    <t>CBU-001613</t>
  </si>
  <si>
    <t>3.3.1 Appuyer les groupes vulnérables à l'acquisition des Ce</t>
  </si>
  <si>
    <t>APDH: Rapport financier juillet 2022/Fonctionnement</t>
  </si>
  <si>
    <t>CBU-076071</t>
  </si>
  <si>
    <t>Salaire Octobre 2022 Animateurs(3)</t>
  </si>
  <si>
    <t>CBU-078760</t>
  </si>
  <si>
    <t>Prov.13eme mois Salaire Octobre 2022/Animateurs(3)</t>
  </si>
  <si>
    <t>CBU-079228</t>
  </si>
  <si>
    <t>APDH: Rapport financier Nov 2022/appuyer les groupes vulnéra</t>
  </si>
  <si>
    <t>CBU-080009</t>
  </si>
  <si>
    <t>APDH: Rapport financier Dec 2022/Appuyer les groupes vulnéra</t>
  </si>
  <si>
    <t>CBU-081053</t>
  </si>
  <si>
    <t>Annul.13 ème mois oct 2022/Animateurs (3)</t>
  </si>
  <si>
    <t>CBU-081774</t>
  </si>
  <si>
    <t>APDH: Correction rapport financier Avril 2022/Organiser des</t>
  </si>
  <si>
    <t>CBU-081932</t>
  </si>
  <si>
    <t>APDH: Correction rapport financier Avril 2022/recruter et fo</t>
  </si>
  <si>
    <t>CBU-081933</t>
  </si>
  <si>
    <t>APDH:Correction rapport financier jillet 2022/fonctionnement</t>
  </si>
  <si>
    <t>CBU-081874</t>
  </si>
  <si>
    <t>APDH:Correction rapport financier jillet 2022/former et equi</t>
  </si>
  <si>
    <t>CBU-081877</t>
  </si>
  <si>
    <t>APDH:Correction rapport financier jillet 2022/réhabilités</t>
  </si>
  <si>
    <t>CBU-081875</t>
  </si>
  <si>
    <t>APDH:correction rapport financier jillet 2022/sensibiliser</t>
  </si>
  <si>
    <t>CBU-081876</t>
  </si>
  <si>
    <t>APDCorrect.rapport financier novembre 2022/réhabiliter</t>
  </si>
  <si>
    <t>CBU-081885</t>
  </si>
  <si>
    <t>APDH: Corre.rapport financier novembre 2022/organiser des sc</t>
  </si>
  <si>
    <t>CBU-081887</t>
  </si>
  <si>
    <t>APDH: Correct.rapport financier novembre 2022/fonctionnement</t>
  </si>
  <si>
    <t>CBU-081884</t>
  </si>
  <si>
    <t>APDH:Correct.rapport financier novembre 2022/sensibiliser</t>
  </si>
  <si>
    <t>CBU-081886</t>
  </si>
  <si>
    <t>APDH:Correction rapport financier Mai 2022/fonctionnement</t>
  </si>
  <si>
    <t>CBU-081903</t>
  </si>
  <si>
    <t>APDH:Correct. rapport financier oct 2022/fonctionnement</t>
  </si>
  <si>
    <t>CBU-081908</t>
  </si>
  <si>
    <t>APDH:Correct. rapport financier oct 2022/organiser des scéan</t>
  </si>
  <si>
    <t>CBU-081907</t>
  </si>
  <si>
    <t>CEJP: Annul. GJO-CBU-0008338/rapport financier Avril 2022</t>
  </si>
  <si>
    <t>CBU-082754</t>
  </si>
  <si>
    <t>CBU-082755</t>
  </si>
  <si>
    <t>APDH: Annul.CBU-GJO-0008344/rappport financier Oct 2022/fonc</t>
  </si>
  <si>
    <t>CBU-082831</t>
  </si>
  <si>
    <t>APDH: Annul.CBU-GJO-0008344/rappport financier Oct 2022/orga</t>
  </si>
  <si>
    <t>CBU-082832</t>
  </si>
  <si>
    <t>APDH: Annul. CBU-GJO-8341/rapport financier juillet 22/fonct</t>
  </si>
  <si>
    <t>CBU-082835</t>
  </si>
  <si>
    <t>APDH: Annul. CBU-GJO-8341/rapport financier juillet 22/réhab</t>
  </si>
  <si>
    <t>CBU-082836</t>
  </si>
  <si>
    <t>APDH: Annul.CBU-GJO-8341/rapport financier juillet 22/former</t>
  </si>
  <si>
    <t>CBU-082838</t>
  </si>
  <si>
    <t>APDH: Annul.CBU-GJO-8341/rapport financier juillet 22/sensib</t>
  </si>
  <si>
    <t>CBU-082837</t>
  </si>
  <si>
    <t>Total 3.3.1</t>
  </si>
  <si>
    <t>CBU-001614</t>
  </si>
  <si>
    <t>3.3.2 Organiser des séances de plaidoyer pour la revue du fo</t>
  </si>
  <si>
    <t>CBU-076072</t>
  </si>
  <si>
    <t>CBU-GJO-0008153</t>
  </si>
  <si>
    <t>3 animateurs terrain salaire novembre 2022</t>
  </si>
  <si>
    <t>CBU-079784</t>
  </si>
  <si>
    <t>HAKIZIMANA Vénuste salaire novembre 2022</t>
  </si>
  <si>
    <t>CBU-079781</t>
  </si>
  <si>
    <t>CBU-GJO-0008161</t>
  </si>
  <si>
    <t>Prov 13ème mois salaire Nov 2022/Annimateurs(3)</t>
  </si>
  <si>
    <t>CBU-079924</t>
  </si>
  <si>
    <t>Prov 13ème mois salaire Nov 2022/chargé de projet</t>
  </si>
  <si>
    <t>CBU-079921</t>
  </si>
  <si>
    <t>Prov 13ème mois salaire Nov 2022/Comptable</t>
  </si>
  <si>
    <t>CBU-079922</t>
  </si>
  <si>
    <t>APDH: Rapport financier Nov 2022/Organiser des séances de pl</t>
  </si>
  <si>
    <t>CBU-080010</t>
  </si>
  <si>
    <t>CBU-GJO-0008191</t>
  </si>
  <si>
    <t>INSS 3è trimestre Assistant Logisticique</t>
  </si>
  <si>
    <t>CBU-080171</t>
  </si>
  <si>
    <t>INSS 3è trimestre Assistants (3)</t>
  </si>
  <si>
    <t>CBU-080181</t>
  </si>
  <si>
    <t>INSS 3è trimestre Comptable</t>
  </si>
  <si>
    <t>CBU-080170</t>
  </si>
  <si>
    <t>INSS 3è trimestre Coordinateur du projet</t>
  </si>
  <si>
    <t>CBU-080169</t>
  </si>
  <si>
    <t>CBU-GJO-0008213</t>
  </si>
  <si>
    <t>Provision 13è mois Déc.2022 Animateurs(3)</t>
  </si>
  <si>
    <t>CBU-080345</t>
  </si>
  <si>
    <t>Provision 13è mois déc.2022 Coordinateur du projet</t>
  </si>
  <si>
    <t>CBU-080343</t>
  </si>
  <si>
    <t>CBU-GJO-0008215</t>
  </si>
  <si>
    <t>Salaire Décembre 2022 Assistant au projet(3)</t>
  </si>
  <si>
    <t>CBU-080394</t>
  </si>
  <si>
    <t>Salaire Décembre 2022 Coordinateur du projet</t>
  </si>
  <si>
    <t>CBU-080391</t>
  </si>
  <si>
    <t>APDH: Rapport financier Dec 2022/Organiser des scéances de p</t>
  </si>
  <si>
    <t>CBU-081054</t>
  </si>
  <si>
    <t>CBU-GJO-0008331</t>
  </si>
  <si>
    <t>Annul. INSS 3è trimestre Assistants (3)</t>
  </si>
  <si>
    <t>CBU-081751</t>
  </si>
  <si>
    <t>Annul. INSS 3è trimestre Assistants Logistque</t>
  </si>
  <si>
    <t>CBU-081752</t>
  </si>
  <si>
    <t>Annul. INSS 3è trimestre Coord.du projet</t>
  </si>
  <si>
    <t>CBU-081755</t>
  </si>
  <si>
    <t>Annul.. INSS 3è trimestre Comptable</t>
  </si>
  <si>
    <t>CBU-081753</t>
  </si>
  <si>
    <t>CBU-GJO-0008333</t>
  </si>
  <si>
    <t>Annul.13 ème mois Nov 2022/Animateurs (3)</t>
  </si>
  <si>
    <t>CBU-081766</t>
  </si>
  <si>
    <t>Annul.13 ème mois Nov 2022/Chargé de projet</t>
  </si>
  <si>
    <t>CBU-081763</t>
  </si>
  <si>
    <t>Annul.13 ème mois Nov 2022/Comptable</t>
  </si>
  <si>
    <t>CBU-081764</t>
  </si>
  <si>
    <t>CBU-GJO-0008335</t>
  </si>
  <si>
    <t>Annul.13 ème mois dec 2022/Animateurs ( 3)</t>
  </si>
  <si>
    <t>CBU-081779</t>
  </si>
  <si>
    <t>Annul.13 ème mois dec 2022/chargé de projet</t>
  </si>
  <si>
    <t>CBU-081778</t>
  </si>
  <si>
    <t>CBU-GJO-0008336</t>
  </si>
  <si>
    <t>Annul. salaire decembre 2022/animateurs(3)</t>
  </si>
  <si>
    <t>CBU-081793</t>
  </si>
  <si>
    <t>Annul. salaire decembre 2022/chargé de projet</t>
  </si>
  <si>
    <t>CBU-081792</t>
  </si>
  <si>
    <t>APDH:Annulation rapport financier jillet 2022/fonctionnement</t>
  </si>
  <si>
    <t>CBU-081860</t>
  </si>
  <si>
    <t>APDH: Annul.rapport financier novembre 2022/organiser des sc</t>
  </si>
  <si>
    <t>CBU-081883</t>
  </si>
  <si>
    <t>CBU-GJO-0008375</t>
  </si>
  <si>
    <t>APDH: des bureau de service fonciers fonctionnels</t>
  </si>
  <si>
    <t>CBU-082531</t>
  </si>
  <si>
    <t>CBU-GJO-0008379</t>
  </si>
  <si>
    <t>APDH: Dépenses non déclarées mois de dec 2022</t>
  </si>
  <si>
    <t>CBU-082751</t>
  </si>
  <si>
    <t>CBU-GJO-0008449</t>
  </si>
  <si>
    <t>APDH: dépenses non declarées mois de Dec/location vehicule</t>
  </si>
  <si>
    <t>CBU-083621</t>
  </si>
  <si>
    <t>APDH: Pyt facture Onatel mois de mai 2022</t>
  </si>
  <si>
    <t>CBU-083622</t>
  </si>
  <si>
    <t>Total 3.3.2</t>
  </si>
  <si>
    <t>CBU-001617</t>
  </si>
  <si>
    <t>CBU-CHB-0003868</t>
  </si>
  <si>
    <t>Pause -déjeuner/dépouillement persoonel du projet du projet</t>
  </si>
  <si>
    <t>CBU-071410</t>
  </si>
  <si>
    <t>CBU-CHB-0003889</t>
  </si>
  <si>
    <t>CBU-071429</t>
  </si>
  <si>
    <t>CBU-CHB-0003916</t>
  </si>
  <si>
    <t>Pause déjeuner /depouillement personnel du projet</t>
  </si>
  <si>
    <t>CBU-071681</t>
  </si>
  <si>
    <t>CBU-CHB-0003917</t>
  </si>
  <si>
    <t>Pause déjeuner/ depouillement personnel du projet</t>
  </si>
  <si>
    <t>CBU-071683</t>
  </si>
  <si>
    <t>CBU-CHB-0003955</t>
  </si>
  <si>
    <t>Publication sur le site intercontact/Accès à la terre</t>
  </si>
  <si>
    <t>CBU-072142</t>
  </si>
  <si>
    <t>CBU-CHB-0003957</t>
  </si>
  <si>
    <t xml:space="preserve"> ISANGANIRO:Diffusion D'un avis d'appel d'offre</t>
  </si>
  <si>
    <t>CBU-072144</t>
  </si>
  <si>
    <t>CBU-CHB-0003958</t>
  </si>
  <si>
    <t>RENOUVEAU : Diffusion D'un avis d'appel d'offre</t>
  </si>
  <si>
    <t>CBU-072145</t>
  </si>
  <si>
    <t>CBU-B696-0010549</t>
  </si>
  <si>
    <t>RTNB:Communique d'appel d'offre consultant étude de base</t>
  </si>
  <si>
    <t>CBU-071793</t>
  </si>
  <si>
    <t>CBU-CHB-0004040</t>
  </si>
  <si>
    <t>Fréderic: Frais de mission d'une nuitée</t>
  </si>
  <si>
    <t>CBU-072485</t>
  </si>
  <si>
    <t>CBU-CHB-0004041</t>
  </si>
  <si>
    <t>Venuste: Frais de mission d'une nuitée</t>
  </si>
  <si>
    <t>CBU-072486</t>
  </si>
  <si>
    <t>CBU-CHB-0004042</t>
  </si>
  <si>
    <t>Lambert: Frais de mission d'une nuitée</t>
  </si>
  <si>
    <t>CBU-072487</t>
  </si>
  <si>
    <t>CBU-CHB-0004043</t>
  </si>
  <si>
    <t>Georges: Frais de mission d; une nuitée</t>
  </si>
  <si>
    <t>CBU-072488</t>
  </si>
  <si>
    <t>APDH:Rapport financier Mars 2022/Suivi des activit</t>
  </si>
  <si>
    <t>CBU-073156</t>
  </si>
  <si>
    <t>CBU-073171</t>
  </si>
  <si>
    <t>CBU-CHB-0004118</t>
  </si>
  <si>
    <t>MARLYSE:Frais location de tenues traditionnelles lancement</t>
  </si>
  <si>
    <t>CBU-073692</t>
  </si>
  <si>
    <t>CBU-CHB-0004122</t>
  </si>
  <si>
    <t>RADJABU:Frais de mission du 12/5/2022</t>
  </si>
  <si>
    <t>CBU-073746</t>
  </si>
  <si>
    <t>CBU-CHB-0004158</t>
  </si>
  <si>
    <t>BRUCO:Frais pour banderole</t>
  </si>
  <si>
    <t>023</t>
  </si>
  <si>
    <t>CBU-074086</t>
  </si>
  <si>
    <t>CBU-CHB-0004166</t>
  </si>
  <si>
    <t>BERCHIMANS:Frais de mission du 23 au 27/5/2022</t>
  </si>
  <si>
    <t>CBU-074104</t>
  </si>
  <si>
    <t>CBU-CHB-0004167</t>
  </si>
  <si>
    <t>VENUSTE:Frais de mission du 23 au 27/5/2022</t>
  </si>
  <si>
    <t>CBU-074105</t>
  </si>
  <si>
    <t>CBU-B696-0010805</t>
  </si>
  <si>
    <t>HELENA HOTEL: Pyt Location salle et restauration</t>
  </si>
  <si>
    <t>CBU-073537</t>
  </si>
  <si>
    <t>CBU-B696-0010806</t>
  </si>
  <si>
    <t>BRUCO: Pyt impression des depliants</t>
  </si>
  <si>
    <t>CBU-073538</t>
  </si>
  <si>
    <t>BRUCO: Pyt impression des lacostes</t>
  </si>
  <si>
    <t>CBU-073539</t>
  </si>
  <si>
    <t>CBU-GJO-0007664</t>
  </si>
  <si>
    <t>Atelier de lancement officiel du projet UNPBF</t>
  </si>
  <si>
    <t>CBU-073582</t>
  </si>
  <si>
    <t>CBU-GJO-0007668</t>
  </si>
  <si>
    <t xml:space="preserve"> Tournage du film sur les impacts du projet UNPBF</t>
  </si>
  <si>
    <t>CBU-073586</t>
  </si>
  <si>
    <t>APDH: Rapport financier Mai 2022/Visite de suivi des activit</t>
  </si>
  <si>
    <t>CBU-073761</t>
  </si>
  <si>
    <t>UNIPROBA:Rapprt financier Mai 2022/organiser des séances</t>
  </si>
  <si>
    <t>CBU-073823</t>
  </si>
  <si>
    <t>CBU-B696-0010905</t>
  </si>
  <si>
    <t>ESTIS HOUSE:Pyt Location vehicule</t>
  </si>
  <si>
    <t>CBU-074692</t>
  </si>
  <si>
    <t>Rapport financier CEJP Juin 2022/suivi des activités</t>
  </si>
  <si>
    <t>CBU-074963</t>
  </si>
  <si>
    <t>Rapport financier APDH Juin 2022/suivi des activités</t>
  </si>
  <si>
    <t>CBU-075013</t>
  </si>
  <si>
    <t>Rapport financier Barreau juin 2022/Suivi des activités</t>
  </si>
  <si>
    <t>CBU-075058</t>
  </si>
  <si>
    <t>CBU-B696-0011013</t>
  </si>
  <si>
    <t>CBU-075454</t>
  </si>
  <si>
    <t>CBU-075455</t>
  </si>
  <si>
    <t>CBU-075456</t>
  </si>
  <si>
    <t>CBU-B696-0011014</t>
  </si>
  <si>
    <t>HOTEL LEBANONE:Pyt location salle et restauration</t>
  </si>
  <si>
    <t>CBU-075457</t>
  </si>
  <si>
    <t>CBU-CHB-0004326</t>
  </si>
  <si>
    <t>Samson : Frais de mission</t>
  </si>
  <si>
    <t>CBU-075632</t>
  </si>
  <si>
    <t>CBU-CHB-0004327</t>
  </si>
  <si>
    <t>Mathilde: Frais de mission</t>
  </si>
  <si>
    <t>CBU-075633</t>
  </si>
  <si>
    <t>CBU-CHB-0004328</t>
  </si>
  <si>
    <t>Violette: Frais de mission</t>
  </si>
  <si>
    <t>CBU-075634</t>
  </si>
  <si>
    <t>CBU-CHB-0004341</t>
  </si>
  <si>
    <t>Venuste: Frais de mission</t>
  </si>
  <si>
    <t>CBU-075657</t>
  </si>
  <si>
    <t>Brarreau: Rapport financier /descente de suivi des activités</t>
  </si>
  <si>
    <t>CBU-075898</t>
  </si>
  <si>
    <t>CEJP: Rapport financier juillet 2022/suivi des activités</t>
  </si>
  <si>
    <t>CBU-076062</t>
  </si>
  <si>
    <t>APDH: Rapport financier juillet 2022/suivi des activités</t>
  </si>
  <si>
    <t>CBU-076074</t>
  </si>
  <si>
    <t>CBU-B696-0011143</t>
  </si>
  <si>
    <t>CITY HILL HOTEL:Locattion salle et restauration</t>
  </si>
  <si>
    <t>CBU-076437</t>
  </si>
  <si>
    <t>CBU-CHB-0004412</t>
  </si>
  <si>
    <t>Frais de mission/Venuste</t>
  </si>
  <si>
    <t>CBU-076546</t>
  </si>
  <si>
    <t>UNIPROBA: Rapport financier Aout 2022/Mission de suivi</t>
  </si>
  <si>
    <t>CBU-076870</t>
  </si>
  <si>
    <t>APDH: Rapport financier Aout 2022/visite de suivi des activi</t>
  </si>
  <si>
    <t>CBU-076949</t>
  </si>
  <si>
    <t>Rapport financier Aout -Sept 22 /Descente de suivi des activ</t>
  </si>
  <si>
    <t>CBU-077957</t>
  </si>
  <si>
    <t>UNIPROBA: Rapport financier Sept 2022/mission de suivi des a</t>
  </si>
  <si>
    <t>CBU-078024</t>
  </si>
  <si>
    <t>APDH: Rapport financier sept 2022/Visite de suivi des activi</t>
  </si>
  <si>
    <t>CBU-078063</t>
  </si>
  <si>
    <t>CEJP: Rapport financier septembre 2022/Mission de suivi</t>
  </si>
  <si>
    <t>CBU-078152</t>
  </si>
  <si>
    <t>CBU-CHB-0004555</t>
  </si>
  <si>
    <t>VENUSTE:Frais de mission du 17 au 20/10/2022</t>
  </si>
  <si>
    <t>CBU-078451</t>
  </si>
  <si>
    <t>APDH: Rapport financier Oct 2022/Suivi des activités</t>
  </si>
  <si>
    <t>CBU-078727</t>
  </si>
  <si>
    <t>BARREAU De GITEGA: Rapport Financier oct 2022/siuvi des acti</t>
  </si>
  <si>
    <t>CBU-078734</t>
  </si>
  <si>
    <t>CBU-GJO-0008087</t>
  </si>
  <si>
    <t>carburant véhicule</t>
  </si>
  <si>
    <t>CBU-078869</t>
  </si>
  <si>
    <t>CBU-GJO-0008091</t>
  </si>
  <si>
    <t>Carburant  véhicule</t>
  </si>
  <si>
    <t>CBU-078907</t>
  </si>
  <si>
    <t>CBU-080077</t>
  </si>
  <si>
    <t>CEJP: Rapport financier Oct 2022/suivi des activités</t>
  </si>
  <si>
    <t>CBU-080097</t>
  </si>
  <si>
    <t>CEJP: Rapport financier Nov 2022/suivi des activités</t>
  </si>
  <si>
    <t>CBU-080120</t>
  </si>
  <si>
    <t>CBU-CHB-0004721</t>
  </si>
  <si>
    <t>VIOLETTE:Frais de mission du 9 au 10/12/2022</t>
  </si>
  <si>
    <t>CBU-080564</t>
  </si>
  <si>
    <t>CBU-CHB-0004722</t>
  </si>
  <si>
    <t>SAMSON:Frais de mission du 9 au 10/12/2022</t>
  </si>
  <si>
    <t>CBU-080565</t>
  </si>
  <si>
    <t>CBU-CHB-0004723</t>
  </si>
  <si>
    <t>MATHILDE:Frais de mission du 9 au 10/12/2022</t>
  </si>
  <si>
    <t>CBU-080566</t>
  </si>
  <si>
    <t>CBU-080867</t>
  </si>
  <si>
    <t>CEJP: Rapport financier Dec 2022/Mission de suivi des activi</t>
  </si>
  <si>
    <t>CBU-080885</t>
  </si>
  <si>
    <t>APDH: Rapport financier Dec 2022/visite suivi des activités</t>
  </si>
  <si>
    <t>CBU-081055</t>
  </si>
  <si>
    <t>CBU-GJO-0008291</t>
  </si>
  <si>
    <t>Carburant activité décembre 2022</t>
  </si>
  <si>
    <t>CBU-081398</t>
  </si>
  <si>
    <t>CBU-081744</t>
  </si>
  <si>
    <t>CBU-CHB-0004818</t>
  </si>
  <si>
    <t>VIOLETTE:Frais de mission du 20 au 21/1/2023+ticket</t>
  </si>
  <si>
    <t>CBU-082124</t>
  </si>
  <si>
    <t>CBU-CHB-0004819</t>
  </si>
  <si>
    <t>MATHILDE:Frais de mission du 20 au 21/1/2023+ticket</t>
  </si>
  <si>
    <t>CBU-082125</t>
  </si>
  <si>
    <t>CBU-CHB-0004820</t>
  </si>
  <si>
    <t>SAMSON:Frais de mission du 20 au 21/1/2023+ticket</t>
  </si>
  <si>
    <t>CBU-082126</t>
  </si>
  <si>
    <t>CBU-CHB-0004821</t>
  </si>
  <si>
    <t>MATHILDE:Frais de mission du 01 au 03/3/2023</t>
  </si>
  <si>
    <t>CBU-082127</t>
  </si>
  <si>
    <t>CBU-CHB-0004844</t>
  </si>
  <si>
    <t>VENUSTE:Frais de communication</t>
  </si>
  <si>
    <t>CBU-082851</t>
  </si>
  <si>
    <t>CBU-CHB-0004852</t>
  </si>
  <si>
    <t>VENUSTE:Frais de mission du 13 au 17/2/2023</t>
  </si>
  <si>
    <t>CBU-082877</t>
  </si>
  <si>
    <t>CBU-B696-0011758</t>
  </si>
  <si>
    <t>LA DETENTE:Pyt location salle et restauration</t>
  </si>
  <si>
    <t>CBU-082439</t>
  </si>
  <si>
    <t>CBU-CHB-0004882</t>
  </si>
  <si>
    <t>SYLVIE:Frais de mission+ticket aller-retour</t>
  </si>
  <si>
    <t>CBU-082947</t>
  </si>
  <si>
    <t>CBU-B696-0011789</t>
  </si>
  <si>
    <t>CBU-083023</t>
  </si>
  <si>
    <t>CBU-GJO-0008377</t>
  </si>
  <si>
    <t xml:space="preserve"> Frais de déplacement et communication</t>
  </si>
  <si>
    <t>CBU-082892</t>
  </si>
  <si>
    <t>CBU-B705-0000280</t>
  </si>
  <si>
    <t>Réunion de Coordination 1er Trim 2023</t>
  </si>
  <si>
    <t>CBU-083048</t>
  </si>
  <si>
    <t>CBU-B696-0011809</t>
  </si>
  <si>
    <t>MASTEL:reunion avec l partenair et l'annonce du depart zarir</t>
  </si>
  <si>
    <t>CBU-083133</t>
  </si>
  <si>
    <t>CBU-B696-0011830</t>
  </si>
  <si>
    <t>VIETTEL BURUNDI: Pyt facture flotte du mois de Mars 2022</t>
  </si>
  <si>
    <t>CBU-083440</t>
  </si>
  <si>
    <t>CBU-CHB-0004940</t>
  </si>
  <si>
    <t>BERCHMANS:Frais de mission du 15 au 16/03/2023</t>
  </si>
  <si>
    <t>CBU-083544</t>
  </si>
  <si>
    <t>CBU-CHB-0004941</t>
  </si>
  <si>
    <t>JEANNETTE:Frais de mission du 15 au 16/03/2023</t>
  </si>
  <si>
    <t>CBU-083545</t>
  </si>
  <si>
    <t>CBU-GJO-0008450</t>
  </si>
  <si>
    <t>Correction CBU-B705-0000027/Atelier de cordination interne</t>
  </si>
  <si>
    <t>CBU-083864</t>
  </si>
  <si>
    <t>CBU-GJO-0008452</t>
  </si>
  <si>
    <t>CorrectionCBU-CHB-0004066/Scéance de travail avec les patena</t>
  </si>
  <si>
    <t>CBU-083868</t>
  </si>
  <si>
    <t>CBU-GJO-0008454</t>
  </si>
  <si>
    <t>Correction CBU-CHB-0004072/Sceances de travail avec les part</t>
  </si>
  <si>
    <t>CBU-083881</t>
  </si>
  <si>
    <t>CBU-GJO-0008456</t>
  </si>
  <si>
    <t>Correction CBU-CHB-4749/Frais de mission Pamphile</t>
  </si>
  <si>
    <t>CBU-083885</t>
  </si>
  <si>
    <t>CEJP: Rapport financier Mars 2023/Mission de suivités</t>
  </si>
  <si>
    <t>CBU-084114</t>
  </si>
  <si>
    <t>Barreau: Rapport financier Mars 2023/suivi des activités</t>
  </si>
  <si>
    <t>CBU-084184</t>
  </si>
  <si>
    <t>CBU-CHB-0005012</t>
  </si>
  <si>
    <t>JEREMIE RUBABAZA:Frais de mission du 5 au 6 avril 2023</t>
  </si>
  <si>
    <t>CBU-084713</t>
  </si>
  <si>
    <t>CBU-CHB-0005022</t>
  </si>
  <si>
    <t>VENUSTE:Frais de mission du 16 au 21/04/2023</t>
  </si>
  <si>
    <t>CBU-084755</t>
  </si>
  <si>
    <t>CBU-B696-0011918</t>
  </si>
  <si>
    <t>SOVETEL: Pyt cartes de recharge Avril 2023</t>
  </si>
  <si>
    <t>CBU-084658</t>
  </si>
  <si>
    <t>CBU-B696-0011920</t>
  </si>
  <si>
    <t>VIETTEL: Pyt facture flotte Avril 2023</t>
  </si>
  <si>
    <t>CBU-084666</t>
  </si>
  <si>
    <t>CBU-B696-0011968</t>
  </si>
  <si>
    <t>Annulation CBU-B696-0011918 Carte de recharge Avril 2023</t>
  </si>
  <si>
    <t>CBU-085094</t>
  </si>
  <si>
    <t>CBU-B696-0011969</t>
  </si>
  <si>
    <t>Correction CBU-B696-0011918 Carte de recharge Avril 2023</t>
  </si>
  <si>
    <t>CBU-085095</t>
  </si>
  <si>
    <t>CBU-CHB-0005056</t>
  </si>
  <si>
    <t>VENUSTE:Frais de mission du 23 au 28 avril 2023</t>
  </si>
  <si>
    <t>CBU-084993</t>
  </si>
  <si>
    <t>CBU-CHB-0005061</t>
  </si>
  <si>
    <t>MATHILDE:Frais de mission du 23 au 27 avril 2023</t>
  </si>
  <si>
    <t>CBU-085003</t>
  </si>
  <si>
    <t>CBU-CHB-0005075</t>
  </si>
  <si>
    <t>CBU-086226</t>
  </si>
  <si>
    <t>CBU-CHB-0005080</t>
  </si>
  <si>
    <t>CBU-086232</t>
  </si>
  <si>
    <t>CBU-CHB-0005081</t>
  </si>
  <si>
    <t>J BOSCO: Frais de mission</t>
  </si>
  <si>
    <t>CBU-086233</t>
  </si>
  <si>
    <t>ESECO: Pyt location vehicule CBU-001617</t>
  </si>
  <si>
    <t>CBU-086162</t>
  </si>
  <si>
    <t>CBU-B696-0012035</t>
  </si>
  <si>
    <t>SOVETEL:Cartes de recharge mai 2023</t>
  </si>
  <si>
    <t>CBU-086199</t>
  </si>
  <si>
    <t>CBU-CHB-0005098</t>
  </si>
  <si>
    <t>Jeannette: Frais de mission</t>
  </si>
  <si>
    <t>CBU-086304</t>
  </si>
  <si>
    <t>CBU-CHB-0005099</t>
  </si>
  <si>
    <t>CBU-086305</t>
  </si>
  <si>
    <t>CBU-CHB-0005100</t>
  </si>
  <si>
    <t>Frederic: Frais de mission</t>
  </si>
  <si>
    <t>CBU-086306</t>
  </si>
  <si>
    <t>CBU-CHB-0005101</t>
  </si>
  <si>
    <t>JEREMIE: Frais de mission et frais de déplacement</t>
  </si>
  <si>
    <t>CBU-086307</t>
  </si>
  <si>
    <t>CBU-B696-0011989</t>
  </si>
  <si>
    <t>VIETTEL BURUNDI:Pyt flotte du mois de Mai 2023</t>
  </si>
  <si>
    <t>CBU-085798</t>
  </si>
  <si>
    <t>CBU-CHB-0005105</t>
  </si>
  <si>
    <t>SAMSON: Frais de communication</t>
  </si>
  <si>
    <t>CBU-086324</t>
  </si>
  <si>
    <t>CBU-CHB-0005106</t>
  </si>
  <si>
    <t>CBU-086325</t>
  </si>
  <si>
    <t>CBU-CHB-0005122</t>
  </si>
  <si>
    <t>CBU-086383</t>
  </si>
  <si>
    <t>ESECO: Pyt location vehicule LB CBU-001617</t>
  </si>
  <si>
    <t>CBU-086177</t>
  </si>
  <si>
    <t>CBU-086179</t>
  </si>
  <si>
    <t>CBU-086180</t>
  </si>
  <si>
    <t>CBU-086184</t>
  </si>
  <si>
    <t>CBU-086187</t>
  </si>
  <si>
    <t>CBU-086156</t>
  </si>
  <si>
    <t>Total CBU-001617</t>
  </si>
  <si>
    <t>CBU-001618</t>
  </si>
  <si>
    <t>CBU-B696-0011768</t>
  </si>
  <si>
    <t>RUMA CPA:Pyt honoraire consultance 50% apres la signature</t>
  </si>
  <si>
    <t>CBU-082469</t>
  </si>
  <si>
    <t>CBU-GJO-0008451</t>
  </si>
  <si>
    <t>Correction CBU-CHB-0003998/Analyse des offres d'un consultan</t>
  </si>
  <si>
    <t>CBU-083866</t>
  </si>
  <si>
    <t>Total CBU-001618</t>
  </si>
  <si>
    <t>CBU-001615</t>
  </si>
  <si>
    <t>Cout de personnel du projet si pas inclus dans les activites</t>
  </si>
  <si>
    <t>CBU-GJO-0007508</t>
  </si>
  <si>
    <t>Salaire  Fevrier 2022  Assistant logistique</t>
  </si>
  <si>
    <t>CBU-071289</t>
  </si>
  <si>
    <t>Salaire  Fevrier 2022  Responsable Adm &amp; RH</t>
  </si>
  <si>
    <t>CBU-071288</t>
  </si>
  <si>
    <t>CBU-GJO-0007576</t>
  </si>
  <si>
    <t>Salaire Mars 2022  Responsabe Adm&amp; RH</t>
  </si>
  <si>
    <t>CBU-072037</t>
  </si>
  <si>
    <t>Salaire Mars 2022 Accountant</t>
  </si>
  <si>
    <t>CBU-072038</t>
  </si>
  <si>
    <t>Salaire Mars 2022 Assistant logistique</t>
  </si>
  <si>
    <t>CBU-072039</t>
  </si>
  <si>
    <t>CBU-GJO-0007547</t>
  </si>
  <si>
    <t>Assurance maladie 2022 Vénuste HAKIZIMANA</t>
  </si>
  <si>
    <t>CBU-071942</t>
  </si>
  <si>
    <t>CBU-GJO-0007578</t>
  </si>
  <si>
    <t>assurance maladie 2022 Hatangimana Frederic</t>
  </si>
  <si>
    <t>CBU-072337</t>
  </si>
  <si>
    <t>assurance maladie 2022 Kamariza Larissa</t>
  </si>
  <si>
    <t>CBU-072315</t>
  </si>
  <si>
    <t>assurance maladie 2022 Uwineza Jeannette</t>
  </si>
  <si>
    <t>CBU-072156</t>
  </si>
  <si>
    <t>CBU-GJO-0007592</t>
  </si>
  <si>
    <t>Provision 13è mois janvier-mars 2022 : Assist Financière</t>
  </si>
  <si>
    <t>CBU-073076</t>
  </si>
  <si>
    <t>Provision 13è mois janvier-mars 2022 : Assist Log</t>
  </si>
  <si>
    <t>CBU-073077</t>
  </si>
  <si>
    <t>Provision 13è mois janvier-mars 2022 : Respo Admin -RH</t>
  </si>
  <si>
    <t>CBU-073075</t>
  </si>
  <si>
    <t>CBU-GJO-0007642</t>
  </si>
  <si>
    <t>Correct. CBU-GJO-0007483 Salaire  Janvier 2022 Comptable</t>
  </si>
  <si>
    <t>CBU-073273</t>
  </si>
  <si>
    <t>Correct. CBU-GJO-0007483 Salaire  Janvier 2022 Resp. Admin R</t>
  </si>
  <si>
    <t>CBU-073272</t>
  </si>
  <si>
    <t>Correction CBU-GJO-0007483 Salaire  Janvier 2022 Assistant l</t>
  </si>
  <si>
    <t>CBU-073271</t>
  </si>
  <si>
    <t>CBU-GJO-0007654</t>
  </si>
  <si>
    <t>correct. CBU-CHB-0003803&amp;CBU-CHB-0003804 communiqué de recru</t>
  </si>
  <si>
    <t>012</t>
  </si>
  <si>
    <t>CBU-073392</t>
  </si>
  <si>
    <t>CBU-GJO-0007641</t>
  </si>
  <si>
    <t xml:space="preserve"> Salaire Avril 2022   Accountant</t>
  </si>
  <si>
    <t>CBU-073304</t>
  </si>
  <si>
    <t xml:space="preserve"> Salaire Avril 2022   Chargé de projet</t>
  </si>
  <si>
    <t>CBU-073303</t>
  </si>
  <si>
    <t xml:space="preserve"> Salaire Avril 2022   Responsabe Adm&amp; RH</t>
  </si>
  <si>
    <t>CBU-073302</t>
  </si>
  <si>
    <t xml:space="preserve"> Salaire Avril 2022  Assistant logistique</t>
  </si>
  <si>
    <t>CBU-073305</t>
  </si>
  <si>
    <t>CBU-GJO-0007629</t>
  </si>
  <si>
    <t>Provision 13ème mois /Avril 2022: Assist Log</t>
  </si>
  <si>
    <t>CBU-073196</t>
  </si>
  <si>
    <t>Provision 13ème mois /Avril 2022: Assistante Financière</t>
  </si>
  <si>
    <t>CBU-073195</t>
  </si>
  <si>
    <t>Provision 13ème mois /Avril 2022: Project Manager</t>
  </si>
  <si>
    <t>CBU-073194</t>
  </si>
  <si>
    <t>Provision 13ème mois /Avril 2022: Respo Admin - RH</t>
  </si>
  <si>
    <t>CBU-073193</t>
  </si>
  <si>
    <t>CBU-GJO-0007711</t>
  </si>
  <si>
    <t>INSS 1er Trimestre 2022 Assistant ligistique</t>
  </si>
  <si>
    <t>003</t>
  </si>
  <si>
    <t>CBU-074210</t>
  </si>
  <si>
    <t>INSS 1er Trimestre 2022 Comptable du projet</t>
  </si>
  <si>
    <t>CBU-074209</t>
  </si>
  <si>
    <t>INSS 1er Trimestre 2022 Responsable Admin &amp; RH</t>
  </si>
  <si>
    <t>CBU-074208</t>
  </si>
  <si>
    <t>CBU-B696-0010749</t>
  </si>
  <si>
    <t>Socar:pyt assurance maladie Mathilde</t>
  </si>
  <si>
    <t>CBU-073424</t>
  </si>
  <si>
    <t>Socar:pyt assurance maladie Samson</t>
  </si>
  <si>
    <t>CBU-073425</t>
  </si>
  <si>
    <t>Socar:pyt assurance maladie Violette</t>
  </si>
  <si>
    <t>CBU-073426</t>
  </si>
  <si>
    <t>CBU-GJO-0007710</t>
  </si>
  <si>
    <t>Salaire Mai 2022  Animateurs (3)</t>
  </si>
  <si>
    <t>CBU-074230</t>
  </si>
  <si>
    <t>Salaire Mai 2022  Assistant logistique</t>
  </si>
  <si>
    <t>CBU-074227</t>
  </si>
  <si>
    <t>Salaire Mai 2022  Chargé de projet</t>
  </si>
  <si>
    <t>CBU-074228</t>
  </si>
  <si>
    <t>CBU-074229</t>
  </si>
  <si>
    <t>Salaire Mai 2022  Responsable Adm &amp; RH</t>
  </si>
  <si>
    <t>CBU-074226</t>
  </si>
  <si>
    <t>CBU-GJO-0007696</t>
  </si>
  <si>
    <t>ANIMATEUR (3) : PROV MAI 2022</t>
  </si>
  <si>
    <t>CBU-074037</t>
  </si>
  <si>
    <t>ASSISTANT LOG : PROV MAI 2022</t>
  </si>
  <si>
    <t>CBU-074036</t>
  </si>
  <si>
    <t>ASSISTANTE FINANCIERE : PROV MAI 2022</t>
  </si>
  <si>
    <t>CBU-074035</t>
  </si>
  <si>
    <t>COORDINATEUR DU PROJET : PROV MAI 2022</t>
  </si>
  <si>
    <t>CBU-074034</t>
  </si>
  <si>
    <t>RESPONSABLE ADMIN &amp; RH: PROV MAI 2022</t>
  </si>
  <si>
    <t>CBU-074033</t>
  </si>
  <si>
    <t>CBU-GJO-0007724</t>
  </si>
  <si>
    <t>Salaire Juin 2022  Animateurs (3)</t>
  </si>
  <si>
    <t>CBU-074757</t>
  </si>
  <si>
    <t>Salaire Juin 2022  Assistant logistique</t>
  </si>
  <si>
    <t>CBU-074755</t>
  </si>
  <si>
    <t>Salaire Juin 2022  Chargé de projet</t>
  </si>
  <si>
    <t>CBU-074756</t>
  </si>
  <si>
    <t>Salaire Juin 2022  Responsable Adm &amp; RH</t>
  </si>
  <si>
    <t>CBU-074754</t>
  </si>
  <si>
    <t>Salaire Juin 2022 Comptable</t>
  </si>
  <si>
    <t>CBU-074739</t>
  </si>
  <si>
    <t>CBU-GJO-0007733</t>
  </si>
  <si>
    <t>Prov 13ème mois : salaire juin 2022 / Animateurs (3)</t>
  </si>
  <si>
    <t>CBU-075140</t>
  </si>
  <si>
    <t>Prov 13ème mois : salaire juin 2022 / Assistant Log</t>
  </si>
  <si>
    <t>CBU-075139</t>
  </si>
  <si>
    <t>Prov 13ème mois : salaire juin 2022 / Assistante Financière</t>
  </si>
  <si>
    <t>CBU-075138</t>
  </si>
  <si>
    <t>Prov 13ème mois : salaire juin 2022 / Coord projet</t>
  </si>
  <si>
    <t>CBU-075137</t>
  </si>
  <si>
    <t>Prov 13ème mois : salaire juin 2022 / Respo Adve &amp; RH</t>
  </si>
  <si>
    <t>CBU-075136</t>
  </si>
  <si>
    <t>CBU-CHB-0004296</t>
  </si>
  <si>
    <t>Jean: Paiement test covid famille Jean Moussa</t>
  </si>
  <si>
    <t>CBU-075371</t>
  </si>
  <si>
    <t>CBU-GJO-0008149</t>
  </si>
  <si>
    <t>Correction Paiet test COVID famille J.Moussa(CBU-CHB-004296)</t>
  </si>
  <si>
    <t>CBU-079521</t>
  </si>
  <si>
    <t>Paiet test COVID famille J.Moussa(CBU-CHB-004296)</t>
  </si>
  <si>
    <t>CBU-079522</t>
  </si>
  <si>
    <t>CBU-GJO-0007775</t>
  </si>
  <si>
    <t>Salaire Juillet 2022   Responsable Adm &amp; RH</t>
  </si>
  <si>
    <t>CBU-075608</t>
  </si>
  <si>
    <t>Salaire Juillet 2022  Chargé de projet</t>
  </si>
  <si>
    <t>CBU-075609</t>
  </si>
  <si>
    <t>Salaire Juillet 2022  Comptable</t>
  </si>
  <si>
    <t>CBU-075610</t>
  </si>
  <si>
    <t>Salaire Juillet 2022 Animateurs (3)</t>
  </si>
  <si>
    <t>CBU-075612</t>
  </si>
  <si>
    <t>Salaire Juillet 2022 Assistant logistique</t>
  </si>
  <si>
    <t>CBU-075611</t>
  </si>
  <si>
    <t>CBU-GJO-0007837</t>
  </si>
  <si>
    <t>INSS 2ème  Trimestre 2022  Animateurs</t>
  </si>
  <si>
    <t>CBU-076250</t>
  </si>
  <si>
    <t>INSS 2ème  Trimestre 2022  Assistant logistique</t>
  </si>
  <si>
    <t>CBU-076249</t>
  </si>
  <si>
    <t>INSS 2ème  Trimestre 2022  Chargé de projet</t>
  </si>
  <si>
    <t>CBU-076247</t>
  </si>
  <si>
    <t>INSS 2ème  Trimestre 2022  Comptable</t>
  </si>
  <si>
    <t>CBU-076248</t>
  </si>
  <si>
    <t>INSS 2ème  Trimestre 2022  Responsable Admin et RH</t>
  </si>
  <si>
    <t>CBU-076246</t>
  </si>
  <si>
    <t>CBU-GJO-0007789</t>
  </si>
  <si>
    <t>Prov 13ème mois juillet 2022/ Animateurs (3)</t>
  </si>
  <si>
    <t>CBU-076003</t>
  </si>
  <si>
    <t>Prov 13ème mois juillet 2022/ Assistant Log</t>
  </si>
  <si>
    <t>CBU-076002</t>
  </si>
  <si>
    <t>Prov 13ème mois juillet 2022/ Assistante Financière</t>
  </si>
  <si>
    <t>CBU-076001</t>
  </si>
  <si>
    <t>Prov 13ème mois juillet 2022/ COordinateur</t>
  </si>
  <si>
    <t>CBU-075916</t>
  </si>
  <si>
    <t>Prov 13ème mois juillet 2022/ Respo ARH</t>
  </si>
  <si>
    <t>CBU-075915</t>
  </si>
  <si>
    <t>CBU-GJO-0007943</t>
  </si>
  <si>
    <t>Salaire Août 2022 Animateurs (3)</t>
  </si>
  <si>
    <t>CBU-077251</t>
  </si>
  <si>
    <t>Salaire Août 2022 Assistant logistique</t>
  </si>
  <si>
    <t>CBU-077250</t>
  </si>
  <si>
    <t>Salaire Août 2022 Comptable</t>
  </si>
  <si>
    <t>CBU-077249</t>
  </si>
  <si>
    <t>Salaire Août 2022 Coordinateur  du projet</t>
  </si>
  <si>
    <t>CBU-077248</t>
  </si>
  <si>
    <t>Salaire Août 2022 Responsable Admin &amp; RH</t>
  </si>
  <si>
    <t>CBU-077247</t>
  </si>
  <si>
    <t>CBU-GJO-0007925</t>
  </si>
  <si>
    <t>Prov 13ème mois salaire Aout 2022/ Animateurs (3)</t>
  </si>
  <si>
    <t>CBU-077011</t>
  </si>
  <si>
    <t>Prov 13ème mois salaire Aout 2022/ Assistant Log</t>
  </si>
  <si>
    <t>CBU-077010</t>
  </si>
  <si>
    <t>Prov 13ème mois salaire Aout 2022/ Assistante Financiere</t>
  </si>
  <si>
    <t>CBU-077009</t>
  </si>
  <si>
    <t>Prov 13ème mois salaire Aout 2022/ Coord du projet</t>
  </si>
  <si>
    <t>CBU-077008</t>
  </si>
  <si>
    <t>Prov 13ème mois salaire Aout 2022/ Respo Admin et RH</t>
  </si>
  <si>
    <t>CBU-077007</t>
  </si>
  <si>
    <t>CBU-GJO-0007907</t>
  </si>
  <si>
    <t>Salaire Aout  2022  Asistant logistique</t>
  </si>
  <si>
    <t>CBU-076825</t>
  </si>
  <si>
    <t>Salaire Aout  2022  Chargé de projet</t>
  </si>
  <si>
    <t>CBU-076823</t>
  </si>
  <si>
    <t>Salaire Aout  2022  Comptable</t>
  </si>
  <si>
    <t>CBU-076824</t>
  </si>
  <si>
    <t>Salaire Aout  2022  Responsable Admin&amp;RH</t>
  </si>
  <si>
    <t>CBU-076822</t>
  </si>
  <si>
    <t>Salaire Aout  2022 Animateurs (3)</t>
  </si>
  <si>
    <t>CBU-076826</t>
  </si>
  <si>
    <t>CBU-GJO-0007931</t>
  </si>
  <si>
    <t>Annulation  salaire août 2022/ Chargé de projet</t>
  </si>
  <si>
    <t>CBU-077281</t>
  </si>
  <si>
    <t>Annulation salaire août 2022/ Animateurs (3)</t>
  </si>
  <si>
    <t>CBU-077284</t>
  </si>
  <si>
    <t>Annulation salaire août 2022/ Assistant Logistique</t>
  </si>
  <si>
    <t>CBU-077283</t>
  </si>
  <si>
    <t>Annulation salaire août 2022/ Comptable</t>
  </si>
  <si>
    <t>CBU-077282</t>
  </si>
  <si>
    <t>Annulation salaire août 2022/ Respo Admin &amp; RH</t>
  </si>
  <si>
    <t>CBU-077280</t>
  </si>
  <si>
    <t>Salaire Septembre 2022 Assistant logistique</t>
  </si>
  <si>
    <t>CBU-078185</t>
  </si>
  <si>
    <t>Salaire Septembre 2022 Responsable Adm&amp;RH</t>
  </si>
  <si>
    <t>CBU-078182</t>
  </si>
  <si>
    <t>Prov 13ème mois salaire Sept 2022/ Assitant Log</t>
  </si>
  <si>
    <t>CBU-077568</t>
  </si>
  <si>
    <t>Prov 13ème mois salaire Sept 2022/ Respo admin &amp; RH</t>
  </si>
  <si>
    <t>CBU-077564</t>
  </si>
  <si>
    <t>Salaire Octobre 2022 Assistant logistique</t>
  </si>
  <si>
    <t>CBU-078759</t>
  </si>
  <si>
    <t>Salaire Octobre 2022 Responsable Adm&amp;RH</t>
  </si>
  <si>
    <t>CBU-078756</t>
  </si>
  <si>
    <t>Annul. écriture CBU-GJO-0007576 Salaire Accountant Mars 22</t>
  </si>
  <si>
    <t>CBU-078563</t>
  </si>
  <si>
    <t>Annul. écriture CBU-GJO-0007578 Assurance Maladie Jeannette</t>
  </si>
  <si>
    <t>CBU-078568</t>
  </si>
  <si>
    <t>Annul.écriture CBU-GJO-0007547 Assurance Maladie Venuste</t>
  </si>
  <si>
    <t>CBU-078570</t>
  </si>
  <si>
    <t>Annul.CBU-GJO-000767592 Provision13 è mois Mars 2022 Assist</t>
  </si>
  <si>
    <t>CBU-078574</t>
  </si>
  <si>
    <t>CBU-GJO-0008037</t>
  </si>
  <si>
    <t>Annul.CBU-GJO-0007642 Salaire Janv 2022 Comptable</t>
  </si>
  <si>
    <t>CBU-078576</t>
  </si>
  <si>
    <t>CBU-GJO-0008038</t>
  </si>
  <si>
    <t>Annulation CBU-GJO-0007642 Salaire Janv 2022 Resp Adm et Res</t>
  </si>
  <si>
    <t>CBU-078579</t>
  </si>
  <si>
    <t>CBU-GJO-0008039</t>
  </si>
  <si>
    <t>Annul.CBU-GJ0-0007642 Salaire Jan 2022 Ass.logistque</t>
  </si>
  <si>
    <t>CBU-078580</t>
  </si>
  <si>
    <t>Annul.CBU-GJO-0007629 Provision sal. Avril 2022/Project Mana</t>
  </si>
  <si>
    <t>CBU-078582</t>
  </si>
  <si>
    <t>Annul.CBU-GJO-0007629 Provision sal. Avril 2022/Ass.Financiè</t>
  </si>
  <si>
    <t>CBU-078584</t>
  </si>
  <si>
    <t>Annul. CBU-GJO-0007641 Salaire Avril 2022 /chargé de projet</t>
  </si>
  <si>
    <t>CBU-078586</t>
  </si>
  <si>
    <t>Annul.CBU-GJO-0007641 Salaire Avril 2022/ Ass.Financière</t>
  </si>
  <si>
    <t>CBU-078588</t>
  </si>
  <si>
    <t>Annul.CBU-GJO-0007711 INSS 1 er trimestre Comptable</t>
  </si>
  <si>
    <t>CBU-078590</t>
  </si>
  <si>
    <t>Annul.CBU-B696-10749 /Socar pyt assurance Maladie Mathilde</t>
  </si>
  <si>
    <t>CBU-078592</t>
  </si>
  <si>
    <t>Annul.CBU-B696-10749/Socar pyt assurance Maladie Samson</t>
  </si>
  <si>
    <t>CBU-078594</t>
  </si>
  <si>
    <t>AnnulCBU-B696-10749Socar pyt assurance Maladie Violette</t>
  </si>
  <si>
    <t>CBU-078596</t>
  </si>
  <si>
    <t>Annul.CBU-GJO-0007710 Salaire  Mai 2022Chef de projet</t>
  </si>
  <si>
    <t>CBU-078598</t>
  </si>
  <si>
    <t>Annul.CBU-GJO-0007710 Salaire Mai /Ass. Financière</t>
  </si>
  <si>
    <t>CBU-078600</t>
  </si>
  <si>
    <t>Annul.CBU-GJO-0007696 Prov Mai 2022  Animateur(3)</t>
  </si>
  <si>
    <t>CBU-078602</t>
  </si>
  <si>
    <t>Annul.CBU-GJO-0007696 Prov Mai 2022  Assistante Financière</t>
  </si>
  <si>
    <t>CBU-078604</t>
  </si>
  <si>
    <t>Annul.CBU-GJO-0007696 Prov Mai 2022  Chef de projet</t>
  </si>
  <si>
    <t>CBU-078606</t>
  </si>
  <si>
    <t>Annul.CBU-GJO-0007724 Salaire Juin 2022 Comptable</t>
  </si>
  <si>
    <t>CBU-078631</t>
  </si>
  <si>
    <t>Annul.CBU-GJO-0007724 Salaire Juin 2022 chef de projet</t>
  </si>
  <si>
    <t>CBU-078652</t>
  </si>
  <si>
    <t>Annul.CBU-GJO-0007724 Salaire Juin 2022 Animateurs(3)</t>
  </si>
  <si>
    <t>CBU-078654</t>
  </si>
  <si>
    <t>Annul.CBU-GJO-0007733 Provision 13 ème mois juin Assistante</t>
  </si>
  <si>
    <t>CBU-078656</t>
  </si>
  <si>
    <t>Annul.CBU-GJO-0007733 Provision 13 ème mois juin Cord.Projet</t>
  </si>
  <si>
    <t>CBU-078658</t>
  </si>
  <si>
    <t>Annul.CBU-GJO-0007733 Provision 13 è mois juin2022 Animateur</t>
  </si>
  <si>
    <t>CBU-078660</t>
  </si>
  <si>
    <t>Annul.CBU-GJO-0007775 Salaire Juillet 2022 Chargé de projet</t>
  </si>
  <si>
    <t>CBU-078672</t>
  </si>
  <si>
    <t>Annul.CBU-GJO-0007775 Salaire Juillet 2022 Comptable</t>
  </si>
  <si>
    <t>CBU-078674</t>
  </si>
  <si>
    <t>Annul.CBU-GJO-0007775 Salaire Juillet 2022 Annimateur (3)</t>
  </si>
  <si>
    <t>CBU-078676</t>
  </si>
  <si>
    <t>Annul.CBU-GJO-0007837 INSS 2 trimestre 22 chargé de projet</t>
  </si>
  <si>
    <t>CBU-078678</t>
  </si>
  <si>
    <t>Annul.CBU-GJO-0007737 INSS 2è trimestre Comptable</t>
  </si>
  <si>
    <t>CBU-078680</t>
  </si>
  <si>
    <t>Annul.CBU-GJO-0007737 INSS 2è trimestre Animateurs(3)</t>
  </si>
  <si>
    <t>CBU-078682</t>
  </si>
  <si>
    <t>Annul.CBU-GJO-0007789 Prov 13 è mois juillet 2022 chargé pro</t>
  </si>
  <si>
    <t>CBU-078684</t>
  </si>
  <si>
    <t>Annul.CBU-GJO-0007789 Prov 13 è mois juillet 2022 Ass. Finan</t>
  </si>
  <si>
    <t>CBU-078686</t>
  </si>
  <si>
    <t>Annul.CBU-GJO-0007789 Prov 13 è mois juillet 2022Animateurs</t>
  </si>
  <si>
    <t>CBU-078688</t>
  </si>
  <si>
    <t>Annul.CBU-GJO-0007943 Salaire Aout 2022 Animateurs(3)</t>
  </si>
  <si>
    <t>CBU-078690</t>
  </si>
  <si>
    <t>Annul. CBU-GJO-0007943 Salaire Aout 2022 comptable</t>
  </si>
  <si>
    <t>CBU-078712</t>
  </si>
  <si>
    <t>Annul. CBU-GJO-0007943 salaire Aout 2022 Coordin.du projet</t>
  </si>
  <si>
    <t>CBU-078714</t>
  </si>
  <si>
    <t>Annul. CBU-GJO-0007925 Prov 13 è mois Aout 2022/coordinateur</t>
  </si>
  <si>
    <t>CBU-078716</t>
  </si>
  <si>
    <t>Annul.CBU-GJO-000770 Salaire Mai/Annimateurs(3)</t>
  </si>
  <si>
    <t>CBU-078741</t>
  </si>
  <si>
    <t>Prov.13eme mois Salaire Octobre 2022/Assistant logistique</t>
  </si>
  <si>
    <t>CBU-079227</t>
  </si>
  <si>
    <t>Prov.13eme mois Salaire Octobre 2022/Responsable Adm&amp;RH</t>
  </si>
  <si>
    <t>CBU-079224</t>
  </si>
  <si>
    <t>HATANGIMANA Frédéric salaire novembre 2022</t>
  </si>
  <si>
    <t>CBU-079783</t>
  </si>
  <si>
    <t>KAMARIZA Larissa salaire novembre 2022</t>
  </si>
  <si>
    <t>CBU-079780</t>
  </si>
  <si>
    <t>UWINEZA Jeannette salaire novembre 2022</t>
  </si>
  <si>
    <t>CBU-079782</t>
  </si>
  <si>
    <t>Prov 13ème mois salaire Nov 2022/Assistant Logistique</t>
  </si>
  <si>
    <t>CBU-079923</t>
  </si>
  <si>
    <t>Prov 13ème mois salaire Nov 2022/Respo Admin RH</t>
  </si>
  <si>
    <t>CBU-079920</t>
  </si>
  <si>
    <t>INSS 3è trimestre Respnasble Admin. &amp; RH</t>
  </si>
  <si>
    <t>CBU-080168</t>
  </si>
  <si>
    <t>Provision 13è mois Déc.2022 Assistant logistique</t>
  </si>
  <si>
    <t>CBU-080342</t>
  </si>
  <si>
    <t>Provision 13è mois déc.2022 Comptable</t>
  </si>
  <si>
    <t>CBU-080344</t>
  </si>
  <si>
    <t>Provision 13è mois Déc.2022 Responsable Admin.&amp;RH</t>
  </si>
  <si>
    <t>CBU-080341</t>
  </si>
  <si>
    <t>Salaire Décembre 2022 Assistant logistique</t>
  </si>
  <si>
    <t>CBU-080393</t>
  </si>
  <si>
    <t>Salaire Décembre 2022 Comptable</t>
  </si>
  <si>
    <t>CBU-080392</t>
  </si>
  <si>
    <t>Salaire Décembre 2022 Responsable Admin.&amp;RH</t>
  </si>
  <si>
    <t>CBU-080390</t>
  </si>
  <si>
    <t>CBU-GJO-0008278</t>
  </si>
  <si>
    <t>Correction INSS 4eme trimestre 2022 Assistant logistique</t>
  </si>
  <si>
    <t>CBU-081336</t>
  </si>
  <si>
    <t>Correction INSS 4eme trimestre 2022 Responsable Adm&amp;RH</t>
  </si>
  <si>
    <t>CBU-081335</t>
  </si>
  <si>
    <t>Correct. INSS 3è trimestre Assistants (3)</t>
  </si>
  <si>
    <t>CBU-081757</t>
  </si>
  <si>
    <t>Correct. INSS 3è trimestre Assistants logistique</t>
  </si>
  <si>
    <t>CBU-081758</t>
  </si>
  <si>
    <t>Correct. INSS 3è trimestre Comptable</t>
  </si>
  <si>
    <t>CBU-081759</t>
  </si>
  <si>
    <t>Correct. INSS 3è trimestre Coordinateur du projet</t>
  </si>
  <si>
    <t>CBU-081760</t>
  </si>
  <si>
    <t>Correct.13 ème mois Nov 2022/Assistant Log</t>
  </si>
  <si>
    <t>CBU-081771</t>
  </si>
  <si>
    <t>Correct.13 ème mois Nov 2022/Chargé de projet</t>
  </si>
  <si>
    <t>CBU-081768</t>
  </si>
  <si>
    <t>Correct.13 ème mois Nov 2022/Comptable</t>
  </si>
  <si>
    <t>CBU-081769</t>
  </si>
  <si>
    <t>Correct..13 ème mois oct 2022/Comptable</t>
  </si>
  <si>
    <t>CBU-081776</t>
  </si>
  <si>
    <t>Correct.13 ème mois oct 2022/Chargé de projet</t>
  </si>
  <si>
    <t>CBU-081775</t>
  </si>
  <si>
    <t>CBU-081777</t>
  </si>
  <si>
    <t>Correct. 13 ème mois dec 2022/Animateurs ( 3)</t>
  </si>
  <si>
    <t>CBU-081791</t>
  </si>
  <si>
    <t>Correct. 13 ème mois dec 2022/chargé de projet</t>
  </si>
  <si>
    <t>CBU-081780</t>
  </si>
  <si>
    <t>correct. salaire decembre 2022/chargé de projet</t>
  </si>
  <si>
    <t>CBU-081794</t>
  </si>
  <si>
    <t>CBU-081795</t>
  </si>
  <si>
    <t>CBU-GJO-0008382</t>
  </si>
  <si>
    <t>Salaire janvier 23 HAKIZIMANA Vénuste</t>
  </si>
  <si>
    <t>CBU-082796</t>
  </si>
  <si>
    <t>Salaire janvier 23 HATANGIMANA Frédéric</t>
  </si>
  <si>
    <t>CBU-082798</t>
  </si>
  <si>
    <t>Salaire janvier 23 KAMARIZA Larissa</t>
  </si>
  <si>
    <t>CBU-082795</t>
  </si>
  <si>
    <t>Salaire janvier 23 NISHISHIKARE Mathilde</t>
  </si>
  <si>
    <t>CBU-082799</t>
  </si>
  <si>
    <t>Salaire janvier 23 NIZIGAMA Violette</t>
  </si>
  <si>
    <t>CBU-082800</t>
  </si>
  <si>
    <t>Salaire janvier 23 NKURIKIYUMUKIZA Samson</t>
  </si>
  <si>
    <t>CBU-082801</t>
  </si>
  <si>
    <t>Salaire janvier 23 UWINEZA Jeannette</t>
  </si>
  <si>
    <t>CBU-082797</t>
  </si>
  <si>
    <t>CBU-GJO-0008401</t>
  </si>
  <si>
    <t>Salaire Février 23 HAKIZIMANA Vénuste</t>
  </si>
  <si>
    <t>CBU-083256</t>
  </si>
  <si>
    <t>Salaire Février 23 HATANGIMANA Frédéric</t>
  </si>
  <si>
    <t>CBU-083258</t>
  </si>
  <si>
    <t>Salaire Février 23 KAMARIZA Larissa</t>
  </si>
  <si>
    <t>CBU-083255</t>
  </si>
  <si>
    <t>Salaire Février 23 NISHISHIKARE Mathilde</t>
  </si>
  <si>
    <t>CBU-083259</t>
  </si>
  <si>
    <t>Salaire Février 23 NIZIGAMA Violette</t>
  </si>
  <si>
    <t>CBU-083260</t>
  </si>
  <si>
    <t>Salaire Février 23 NKURIKIYUMUKIZA Samson</t>
  </si>
  <si>
    <t>CBU-083261</t>
  </si>
  <si>
    <t>Salaire Février 23 UWINEZA Jeannette</t>
  </si>
  <si>
    <t>CBU-083257</t>
  </si>
  <si>
    <t>CBU-B696-0011807</t>
  </si>
  <si>
    <t>GB TELECOMS:Pyt fre cartes de recharge Mars 2023</t>
  </si>
  <si>
    <t>CBU-083123</t>
  </si>
  <si>
    <t>Salaire  Mars 23 KAMARIZA Larissa</t>
  </si>
  <si>
    <t>CBU-084425</t>
  </si>
  <si>
    <t>Salaire  Mars 23 UWINEZA Jeannette</t>
  </si>
  <si>
    <t>CBU-084427</t>
  </si>
  <si>
    <t>Salaire Mars 23 HATANGIMANA Frédéric</t>
  </si>
  <si>
    <t>CBU-084428</t>
  </si>
  <si>
    <t>INSS 1er trimestre 2023 Admin RH</t>
  </si>
  <si>
    <t>CBU-084835</t>
  </si>
  <si>
    <t>INSS 1er trimestre 2023 Assistant Logistique</t>
  </si>
  <si>
    <t>CBU-084838</t>
  </si>
  <si>
    <t>INSS 1er trimestre 2023 Comptable</t>
  </si>
  <si>
    <t>CBU-084837</t>
  </si>
  <si>
    <t>Salaire  Avril  2023 KAMARIZA Larissa</t>
  </si>
  <si>
    <t>CBU-085385</t>
  </si>
  <si>
    <t>Salaire  Avril  2023 UWINEZA Jeannette</t>
  </si>
  <si>
    <t>CBU-085387</t>
  </si>
  <si>
    <t>Salaire Avril  2023 HATANGIMANA Frédéric</t>
  </si>
  <si>
    <t>CBU-085388</t>
  </si>
  <si>
    <t>Provisions Mars 2023 HATANGIMANA Frédéric</t>
  </si>
  <si>
    <t>CBU-085436</t>
  </si>
  <si>
    <t>Provisions Mars 2023 KAMARIZA Larissa</t>
  </si>
  <si>
    <t>CBU-085433</t>
  </si>
  <si>
    <t>Provisions Mars 2023 UWINEZA Jeannette</t>
  </si>
  <si>
    <t>CBU-085435</t>
  </si>
  <si>
    <t>Provisions janvier 2023 HATANGIMANA Frédéric</t>
  </si>
  <si>
    <t>CBU-085484</t>
  </si>
  <si>
    <t>Provisions janvier 2023 KAMARIZA Larissa</t>
  </si>
  <si>
    <t>CBU-085481</t>
  </si>
  <si>
    <t>Provisions janvier 2023 UWINEZA Jeannette</t>
  </si>
  <si>
    <t>CBU-085483</t>
  </si>
  <si>
    <t>Provisions Février 2023 HATANGIMANA Frédéric</t>
  </si>
  <si>
    <t>CBU-085530</t>
  </si>
  <si>
    <t>Provisions Février 2023 KAMARIZA Larissa</t>
  </si>
  <si>
    <t>CBU-085527</t>
  </si>
  <si>
    <t>Provisions Février 2023 UWINEZA Jeannette</t>
  </si>
  <si>
    <t>CBU-085529</t>
  </si>
  <si>
    <t>CBU-085576</t>
  </si>
  <si>
    <t>CBU-085573</t>
  </si>
  <si>
    <t>CBU-085575</t>
  </si>
  <si>
    <t>CBU-085624</t>
  </si>
  <si>
    <t>CBU-085621</t>
  </si>
  <si>
    <t>CBU-085623</t>
  </si>
  <si>
    <t>Provisions  Avril 2023 HATANGIMANA Frédéric</t>
  </si>
  <si>
    <t>CBU-085672</t>
  </si>
  <si>
    <t>Provisions  Avril 2023 KAMARIZA Larissa</t>
  </si>
  <si>
    <t>CBU-085669</t>
  </si>
  <si>
    <t>Provisions  Avril 2023 UWINEZA Jeannette</t>
  </si>
  <si>
    <t>CBU-085671</t>
  </si>
  <si>
    <t>Total CBU-001615</t>
  </si>
  <si>
    <t>CBU-001616</t>
  </si>
  <si>
    <t>Couts operationnels si pas inclus dans les activites ci-dess</t>
  </si>
  <si>
    <t>CBU-CHB-0003998</t>
  </si>
  <si>
    <t>Pause déjeuner/ Analyse des offres d'un consultant</t>
  </si>
  <si>
    <t>CBU-072291</t>
  </si>
  <si>
    <t>CBU-CHB-0004001</t>
  </si>
  <si>
    <t>Venuste: Paiement cartes de visites</t>
  </si>
  <si>
    <t>CBU-072294</t>
  </si>
  <si>
    <t>CBU-CHB-0004003</t>
  </si>
  <si>
    <t>Jeannette: Paiement cartes de visite</t>
  </si>
  <si>
    <t>CBU-072296</t>
  </si>
  <si>
    <t>CBU-CHB-0004020</t>
  </si>
  <si>
    <t>Paiement Eau aquavie</t>
  </si>
  <si>
    <t>CBU-072461</t>
  </si>
  <si>
    <t>CBU-GJO-0007603</t>
  </si>
  <si>
    <t>Carburant groupe électrogène</t>
  </si>
  <si>
    <t>020</t>
  </si>
  <si>
    <t>CBU-073103</t>
  </si>
  <si>
    <t>Carburant véh. D722AIT, E143AIT, E147AIT</t>
  </si>
  <si>
    <t>CBU-073097</t>
  </si>
  <si>
    <t>CBU-CHB-0004038</t>
  </si>
  <si>
    <t>Paiement de 40 classeurs</t>
  </si>
  <si>
    <t>CBU-072483</t>
  </si>
  <si>
    <t>CBU-GJO-0007651</t>
  </si>
  <si>
    <t>Corrections Dépenses de communication</t>
  </si>
  <si>
    <t>CBU-073385</t>
  </si>
  <si>
    <t>CBU-GJO-0007655</t>
  </si>
  <si>
    <t>Depenses de caruburant &amp; entretien véhicules du bureau</t>
  </si>
  <si>
    <t>CBU-073400</t>
  </si>
  <si>
    <t>CBU-CHB-0004061</t>
  </si>
  <si>
    <t>Paiement de la Regideso Eau pour le bureau</t>
  </si>
  <si>
    <t>CBU-072510</t>
  </si>
  <si>
    <t>CBU-CHB-0004062</t>
  </si>
  <si>
    <t>Paiement onatel pour le bureau</t>
  </si>
  <si>
    <t>CBU-072519</t>
  </si>
  <si>
    <t>CBU-CHB-0004066</t>
  </si>
  <si>
    <t>Pause déjeuner scéance de travail avec les partenaires</t>
  </si>
  <si>
    <t>CBU-072524</t>
  </si>
  <si>
    <t>CBU-CHB-0004072</t>
  </si>
  <si>
    <t>Pause déjeuner/Scéance de travail avec les partenaires</t>
  </si>
  <si>
    <t>CBU-072530</t>
  </si>
  <si>
    <t>CBU-B696-0010680</t>
  </si>
  <si>
    <t>VIETTEL:Pyt flotte Mai 2022</t>
  </si>
  <si>
    <t>CBU-072841</t>
  </si>
  <si>
    <t>CBU-B696-0010652</t>
  </si>
  <si>
    <t>NGENDAKUMANA CADEAU:Prepyt loyer bureau kirundo</t>
  </si>
  <si>
    <t>016</t>
  </si>
  <si>
    <t>CBU-072712</t>
  </si>
  <si>
    <t>CBU-B696-0010653</t>
  </si>
  <si>
    <t>JEANNETTE:Pyt Achat unite Cash power</t>
  </si>
  <si>
    <t>019</t>
  </si>
  <si>
    <t>CBU-072891</t>
  </si>
  <si>
    <t>CBU-CHB-0004090</t>
  </si>
  <si>
    <t>Envoi courrier à Ruyigi</t>
  </si>
  <si>
    <t>CBU-072547</t>
  </si>
  <si>
    <t>CBU-CHB-0004110</t>
  </si>
  <si>
    <t>LAMBERT:FFrais couverture retroviseur pour le vehicule D 738</t>
  </si>
  <si>
    <t>CBU-073669</t>
  </si>
  <si>
    <t>CBU-CHB-0004111</t>
  </si>
  <si>
    <t>LAMBERT:Frais pour lavage des phares D 740 AIT</t>
  </si>
  <si>
    <t>CBU-073685</t>
  </si>
  <si>
    <t>CBU-CHB-0004119</t>
  </si>
  <si>
    <t>MARLYSE:Paiement facture Onatel Avril 2022</t>
  </si>
  <si>
    <t>CBU-073697</t>
  </si>
  <si>
    <t>CBU-CHB-0004123</t>
  </si>
  <si>
    <t>MARLYSE:Pause dejeuner finalisation du rapport T1</t>
  </si>
  <si>
    <t>CBU-073752</t>
  </si>
  <si>
    <t>CBU-B696-0010741</t>
  </si>
  <si>
    <t>Net.Is:Pyt maintenance informatique Avril 2022</t>
  </si>
  <si>
    <t>CBU-073413</t>
  </si>
  <si>
    <t>CBU-CHB-0004124</t>
  </si>
  <si>
    <t>LAMBERT:Frais pour la contre poussiere D 738 AIT</t>
  </si>
  <si>
    <t>CBU-073759</t>
  </si>
  <si>
    <t>CBU-CHB-0004125</t>
  </si>
  <si>
    <t>CBU-073785</t>
  </si>
  <si>
    <t>CBU-CHB-0004126</t>
  </si>
  <si>
    <t>GB TELECOMS:Carte de recharge pour la connexion Cpte</t>
  </si>
  <si>
    <t>026</t>
  </si>
  <si>
    <t>CBU-073876</t>
  </si>
  <si>
    <t>CBU-CHB-0004127</t>
  </si>
  <si>
    <t>GB TELECOMS:Carte de recharge pour la connexion Fiannce</t>
  </si>
  <si>
    <t>CBU-073883</t>
  </si>
  <si>
    <t>CBU-CHB-0004128</t>
  </si>
  <si>
    <t>GB TELECOMS:Carte de recharge pour le mois de Mai 2022</t>
  </si>
  <si>
    <t>CBU-073885</t>
  </si>
  <si>
    <t>CBU-CHB-0004129</t>
  </si>
  <si>
    <t>LAMBERT:Entretien groupe electrogene bureau bujumbura</t>
  </si>
  <si>
    <t>CBU-073890</t>
  </si>
  <si>
    <t>CBU-CHB-0004130</t>
  </si>
  <si>
    <t>LAMBERT:Renouvellement IT des Vehicule Bureau</t>
  </si>
  <si>
    <t>CBU-073916</t>
  </si>
  <si>
    <t>CBU-CHB-0004132</t>
  </si>
  <si>
    <t>RADJABU:Pause dejeuner cloture du mois d'Avril 2022</t>
  </si>
  <si>
    <t>CBU-073932</t>
  </si>
  <si>
    <t>CBU-CHB-0004138</t>
  </si>
  <si>
    <t>RADJABU:Pause dejeuner ouverture des offres des chauffeurs</t>
  </si>
  <si>
    <t>CBU-074064</t>
  </si>
  <si>
    <t>CBU-B696-0010758</t>
  </si>
  <si>
    <t>SOCAR:  Pyt flotte automobile D 738 AIT</t>
  </si>
  <si>
    <t>CBU-073462</t>
  </si>
  <si>
    <t>CBU-CHB-0004157</t>
  </si>
  <si>
    <t>BERCHIMANS:Pause dejeuner depouillement d'un consultant</t>
  </si>
  <si>
    <t>CBU-074085</t>
  </si>
  <si>
    <t>CBU-B696-0010789</t>
  </si>
  <si>
    <t>VIETTEL: Pyt facture flotte mois de Mai 2022</t>
  </si>
  <si>
    <t>CBU-073514</t>
  </si>
  <si>
    <t>CBU-B696-0010790</t>
  </si>
  <si>
    <t>Pyt achat cartouche canon</t>
  </si>
  <si>
    <t>CBU-073519</t>
  </si>
  <si>
    <t>CBU-B696-0010807</t>
  </si>
  <si>
    <t>LAURINE: Pyt  frais gardiennage domicile Directeur mai 2022</t>
  </si>
  <si>
    <t>CBU-073544</t>
  </si>
  <si>
    <t>CBU-CHB-0004177</t>
  </si>
  <si>
    <t>MATHILDE:Frais de mission du 30 au 31/5/2022</t>
  </si>
  <si>
    <t>CBU-074146</t>
  </si>
  <si>
    <t>CBU-CHB-0004181</t>
  </si>
  <si>
    <t>VIOLETTE:Frais de mission du 30 au 31/5/2022</t>
  </si>
  <si>
    <t>CBU-074150</t>
  </si>
  <si>
    <t>CBU-CHB-0004182</t>
  </si>
  <si>
    <t>SAMSON:Frais de mission du 30 au 31/5/2022</t>
  </si>
  <si>
    <t>CBU-074161</t>
  </si>
  <si>
    <t>CBU-CHB-0004204</t>
  </si>
  <si>
    <t>FREDERIC:Frais pour carburant</t>
  </si>
  <si>
    <t>CBU-074866</t>
  </si>
  <si>
    <t>CBU-CHB-0004213</t>
  </si>
  <si>
    <t>FREDERIC:Achat de 15kg cafe</t>
  </si>
  <si>
    <t>CBU-074894</t>
  </si>
  <si>
    <t>CBU-CHB-0004218</t>
  </si>
  <si>
    <t>LAMBERT:Ecriture sur les formulaires des prolongations IT</t>
  </si>
  <si>
    <t>CBU-074926</t>
  </si>
  <si>
    <t>CBU-B696-0010879</t>
  </si>
  <si>
    <t>LES VIGILES BURUNDAIS:Frais de gardiennage Mai 2022</t>
  </si>
  <si>
    <t>018</t>
  </si>
  <si>
    <t>CBU-074602</t>
  </si>
  <si>
    <t>CBU-B696-0010880</t>
  </si>
  <si>
    <t>NET.IS:Pyt maintenance informatique Mai 2022</t>
  </si>
  <si>
    <t>CBU-074604</t>
  </si>
  <si>
    <t>CBU-B696-0010881</t>
  </si>
  <si>
    <t>DORIS:Pyt regideso Eau</t>
  </si>
  <si>
    <t>CBU-074609</t>
  </si>
  <si>
    <t>CBU-B696-0010990</t>
  </si>
  <si>
    <t>Correction B696-0010881 Regideso Eau</t>
  </si>
  <si>
    <t>CBU-075209</t>
  </si>
  <si>
    <t>CBU-B696-0010991</t>
  </si>
  <si>
    <t>Pyt Regideso Eau</t>
  </si>
  <si>
    <t>CBU-075225</t>
  </si>
  <si>
    <t>CBU-CHB-0004231</t>
  </si>
  <si>
    <t>MATHILDE:Frais pour achat des accessoires rideaux</t>
  </si>
  <si>
    <t>CBU-074960</t>
  </si>
  <si>
    <t>CBU-CHB-0004234</t>
  </si>
  <si>
    <t>AGAHARAWE:Achat eau minerale pour le bureau</t>
  </si>
  <si>
    <t>CBU-074977</t>
  </si>
  <si>
    <t>CBU-CHB-0004237</t>
  </si>
  <si>
    <t>GBM:Achat des materiels de bureau</t>
  </si>
  <si>
    <t>CBU-074984</t>
  </si>
  <si>
    <t>CBU-B696-0010894</t>
  </si>
  <si>
    <t>GBM:Pyt achat rame de papier pour la reception</t>
  </si>
  <si>
    <t>CBU-074658</t>
  </si>
  <si>
    <t>CBU-B696-0010895</t>
  </si>
  <si>
    <t>ELICOM IMPRIMERIE:pyt achat rame de papier comptabilite</t>
  </si>
  <si>
    <t>CBU-074676</t>
  </si>
  <si>
    <t>CBU-B696-0010897</t>
  </si>
  <si>
    <t>GB TELECOMS:Pyt carte de recharge Juin 2022</t>
  </si>
  <si>
    <t>CBU-074683</t>
  </si>
  <si>
    <t>CBU-B696-0010909</t>
  </si>
  <si>
    <t>CBU-074698</t>
  </si>
  <si>
    <t>CBU-B696-0010913</t>
  </si>
  <si>
    <t>TOYOTA BURUNDI:Pyt Entretien vehicule E 143 AIT</t>
  </si>
  <si>
    <t>CBU-074775</t>
  </si>
  <si>
    <t>CBU-B696-0010915</t>
  </si>
  <si>
    <t>PEARL RESIDENCE HOTEL:Location salle et restauration</t>
  </si>
  <si>
    <t>CBU-074786</t>
  </si>
  <si>
    <t>CBU-B696-0010916</t>
  </si>
  <si>
    <t>CITY HILL HOTEL:Pyt location salle et restauration</t>
  </si>
  <si>
    <t>CBU-074792</t>
  </si>
  <si>
    <t>CBU-B696-0010931</t>
  </si>
  <si>
    <t>ZION BEACH:Pyt loc.salle et restauratio reunion staff 30 Mai</t>
  </si>
  <si>
    <t>CBU-074803</t>
  </si>
  <si>
    <t>CBU-B696-0010932</t>
  </si>
  <si>
    <t>GATEWAY TECHNOLOGY:Achat 2 imprimantes HP Laserjet</t>
  </si>
  <si>
    <t>CBU-074810</t>
  </si>
  <si>
    <t>CBU-B696-0010933</t>
  </si>
  <si>
    <t>GTS:Pyt achat armoire,chaise,table de bureau</t>
  </si>
  <si>
    <t>CBU-074811</t>
  </si>
  <si>
    <t>CBU-CHB-0004262</t>
  </si>
  <si>
    <t>RADJABU:Pyt Onatel Mai 2022</t>
  </si>
  <si>
    <t>CBU-075043</t>
  </si>
  <si>
    <t>CBU-B696-0010944</t>
  </si>
  <si>
    <t>VIETTEL BURUNDI:Pyt flotte du mois de Juin 2022</t>
  </si>
  <si>
    <t>CBU-074850</t>
  </si>
  <si>
    <t>CBU-CHB-0004269</t>
  </si>
  <si>
    <t>GB TELECOMS:Cartes de recharge routeur Jean Moussa</t>
  </si>
  <si>
    <t>CBU-075076</t>
  </si>
  <si>
    <t>CBU-CHB-0004270</t>
  </si>
  <si>
    <t>GB TELECOMS:Cartes de recharge routeur Comptabilite</t>
  </si>
  <si>
    <t>CBU-075083</t>
  </si>
  <si>
    <t>CBU-GJO-0007760</t>
  </si>
  <si>
    <t>CBU-075324</t>
  </si>
  <si>
    <t>CBU-B696-0011001</t>
  </si>
  <si>
    <t>LES VIGILES BURUNDAIS:Frais de gardiennage Juin 2022</t>
  </si>
  <si>
    <t>CBU-075431</t>
  </si>
  <si>
    <t>CBU-B696-0011005</t>
  </si>
  <si>
    <t>GB TELECOMS:Pyt fre carte de recharge Juillet 2022</t>
  </si>
  <si>
    <t>CBU-075444</t>
  </si>
  <si>
    <t>CBU-B696-0011007</t>
  </si>
  <si>
    <t>INFORMATIQUE SYSTEM COMPANY:Pyt achat imprimante HP</t>
  </si>
  <si>
    <t>CBU-075448</t>
  </si>
  <si>
    <t>CBU-B696-0011016</t>
  </si>
  <si>
    <t>KAYUKU PIERRE CLAVER:Loyer bureau siege</t>
  </si>
  <si>
    <t>CBU-075832</t>
  </si>
  <si>
    <t>CBU-CHB-0004289</t>
  </si>
  <si>
    <t>AHAHARAWE: Achat eau minerale</t>
  </si>
  <si>
    <t>CBU-075502</t>
  </si>
  <si>
    <t>CBU-CHB-0004290</t>
  </si>
  <si>
    <t>Achat des ampoules et Accessoires</t>
  </si>
  <si>
    <t>CBU-075508</t>
  </si>
  <si>
    <t>CBU-CHB-0004291</t>
  </si>
  <si>
    <t>Location d'une echelle pour replacement des ampoules</t>
  </si>
  <si>
    <t>CBU-075514</t>
  </si>
  <si>
    <t>CBU-GJO-0007771</t>
  </si>
  <si>
    <t>Chargement etdéchargent mobilier</t>
  </si>
  <si>
    <t>CBU-075336</t>
  </si>
  <si>
    <t>CBU-B696-0011024</t>
  </si>
  <si>
    <t>INFO-ELECTRONICS:Achat ordinateur portable HP</t>
  </si>
  <si>
    <t>CBU-075483</t>
  </si>
  <si>
    <t>CBU-B696-0011029</t>
  </si>
  <si>
    <t>NET.IS:Maintenance informatique Juin 2022</t>
  </si>
  <si>
    <t>CBU-075489</t>
  </si>
  <si>
    <t>CBU-B696-0011047</t>
  </si>
  <si>
    <t>ATLANTIS MART:Pyt achat consommables</t>
  </si>
  <si>
    <t>CBU-075534</t>
  </si>
  <si>
    <t>CBU-CHB-0004330</t>
  </si>
  <si>
    <t>Onatel: Paiement onatel Juin 2022</t>
  </si>
  <si>
    <t>CBU-075669</t>
  </si>
  <si>
    <t>CBU-CHB-0004273</t>
  </si>
  <si>
    <t>Correction CHB-0004269 Carte de recharge routeur J.Moussa</t>
  </si>
  <si>
    <t>CBU-075245</t>
  </si>
  <si>
    <t>CBU-CHB-0004274</t>
  </si>
  <si>
    <t>GB TELECOMS:Carte de recharge routeur J.Moussa</t>
  </si>
  <si>
    <t>CBU-075252</t>
  </si>
  <si>
    <t>CBU-GJO-0007836</t>
  </si>
  <si>
    <t>Carburant Véhicule E147AIT 110 litres Avril 2022</t>
  </si>
  <si>
    <t>CBU-076208</t>
  </si>
  <si>
    <t>CBU-GJO-0007838</t>
  </si>
  <si>
    <t>Carburant Véhicule E143AIT Mai 2022</t>
  </si>
  <si>
    <t>CBU-076219</t>
  </si>
  <si>
    <t>Carburant Véhicules D738AIT&amp; D740AIT  Mai 2022</t>
  </si>
  <si>
    <t>CBU-076222</t>
  </si>
  <si>
    <t>CBU-B696-0011086</t>
  </si>
  <si>
    <t>VIETTEL BURUNDI:Flotte du mois de Juillet 2022</t>
  </si>
  <si>
    <t>CBU-076276</t>
  </si>
  <si>
    <t>CBU-B696-0011091</t>
  </si>
  <si>
    <t>LES VIGILES BURUNDAIS:Frais de gardiennage Juillet 2022</t>
  </si>
  <si>
    <t>CBU-076288</t>
  </si>
  <si>
    <t>CBU-B696-0011092</t>
  </si>
  <si>
    <t>NET.IS:Frais de maintenance Juillet 2022</t>
  </si>
  <si>
    <t>CBU-076289</t>
  </si>
  <si>
    <t>CBU-B696-0011100</t>
  </si>
  <si>
    <t>GB TELECOMS:Fre carte de recharge Aout 2022</t>
  </si>
  <si>
    <t>CBU-076307</t>
  </si>
  <si>
    <t>CBU-B696-0011104</t>
  </si>
  <si>
    <t>NGENDAKUMANA CADEAU:Loyer kirundo Aout,Septembre,Octobre 022</t>
  </si>
  <si>
    <t>CBU-076317</t>
  </si>
  <si>
    <t>CBU-CHB-0004367</t>
  </si>
  <si>
    <t>Eau Minerale</t>
  </si>
  <si>
    <t>CBU-076379</t>
  </si>
  <si>
    <t>CBU-B696-0011118</t>
  </si>
  <si>
    <t>IRA TRADING COMPANY:Pyt location salle</t>
  </si>
  <si>
    <t>CBU-076334</t>
  </si>
  <si>
    <t>CBU-CHB-0004377</t>
  </si>
  <si>
    <t>Achat cartouche</t>
  </si>
  <si>
    <t>CBU-076389</t>
  </si>
  <si>
    <t>CBU-B696-0011130</t>
  </si>
  <si>
    <t>GATEWAY TECHNOLOGY:Fre Achat cartouche 107A</t>
  </si>
  <si>
    <t>CBU-076352</t>
  </si>
  <si>
    <t>CBU-B696-0011142</t>
  </si>
  <si>
    <t>LUCKY STAR:Pyt achat water dispenser</t>
  </si>
  <si>
    <t>CBU-076436</t>
  </si>
  <si>
    <t>CBU-B696-0011155</t>
  </si>
  <si>
    <t>CBU-076465</t>
  </si>
  <si>
    <t>CBU-B696-0011187</t>
  </si>
  <si>
    <t>VIETTEL BURUNDI:Flotte du mois d'Aout 2022</t>
  </si>
  <si>
    <t>CBU-076576</t>
  </si>
  <si>
    <t>CBU-B705-0000027</t>
  </si>
  <si>
    <t>Atelier cde coordination interne /Bujumbura</t>
  </si>
  <si>
    <t>CBU-076663</t>
  </si>
  <si>
    <t>CBU-CHB-0004429</t>
  </si>
  <si>
    <t>Achat de 2 souris sans fil</t>
  </si>
  <si>
    <t>CBU-076581</t>
  </si>
  <si>
    <t>CBU-GJO-0007901</t>
  </si>
  <si>
    <t>ALOEMA: Fourniture de bureau</t>
  </si>
  <si>
    <t>CBU-076737</t>
  </si>
  <si>
    <t>CBU-CHB-0004438</t>
  </si>
  <si>
    <t>Achat des piles crayon</t>
  </si>
  <si>
    <t>CBU-077315</t>
  </si>
  <si>
    <t>CBU-B696-0011263</t>
  </si>
  <si>
    <t>GB TELECOMS:Fre cartes de recharge septembre 2022</t>
  </si>
  <si>
    <t>CBU-077475</t>
  </si>
  <si>
    <t>CBU-CHB-0004473</t>
  </si>
  <si>
    <t>CBU-077357</t>
  </si>
  <si>
    <t>CBU-CHB-0004474</t>
  </si>
  <si>
    <t>Frais de mission /Violette</t>
  </si>
  <si>
    <t>CBU-077358</t>
  </si>
  <si>
    <t>CBU-CHB-0004475</t>
  </si>
  <si>
    <t>Frais de mission /Samson</t>
  </si>
  <si>
    <t>CBU-077359</t>
  </si>
  <si>
    <t>CBU-B696-0011258</t>
  </si>
  <si>
    <t>NET.IS:Pyt frais de maintenance informatique Aout 2022</t>
  </si>
  <si>
    <t>CBU-077452</t>
  </si>
  <si>
    <t>CBU-B696-0011264</t>
  </si>
  <si>
    <t>LES VIGILES BURUNDAIS:Pyt frais de gardiennage Aout 2022</t>
  </si>
  <si>
    <t>CBU-077482</t>
  </si>
  <si>
    <t>CBU-B696-0011310</t>
  </si>
  <si>
    <t>VIETTEL BURUNDI:Pyt flotte Septembre 2022</t>
  </si>
  <si>
    <t>CBU-078365</t>
  </si>
  <si>
    <t>CBU-CHB-0004524</t>
  </si>
  <si>
    <t>MATHILDE:Paiement regideso eau/Kirundo</t>
  </si>
  <si>
    <t>CBU-078421</t>
  </si>
  <si>
    <t>CBU-CHB-0004525</t>
  </si>
  <si>
    <t>MATHILDE:Achat table pour imprimante</t>
  </si>
  <si>
    <t>CBU-078422</t>
  </si>
  <si>
    <t>CBU-B696-0011378</t>
  </si>
  <si>
    <t>Pyt maintenance informatique</t>
  </si>
  <si>
    <t>CBU-078993</t>
  </si>
  <si>
    <t>CBU-B696-0011417</t>
  </si>
  <si>
    <t>NET.IS:Ann saisie écr CBU-B696-0011378</t>
  </si>
  <si>
    <t>CBU-079162</t>
  </si>
  <si>
    <t>CBU-B696-0011418</t>
  </si>
  <si>
    <t>NET.IS:Maintenance informatique sept22</t>
  </si>
  <si>
    <t>CBU-079164</t>
  </si>
  <si>
    <t>CBU-B696-0011391</t>
  </si>
  <si>
    <t>GB TELECOM: Pyt frais des cartes de recharge octobre 2022</t>
  </si>
  <si>
    <t>CBU-079027</t>
  </si>
  <si>
    <t>CBU-B696-0011392</t>
  </si>
  <si>
    <t>VIETTEL BURUNDI: Pyt fact flotte du mois d'oct 2022</t>
  </si>
  <si>
    <t>CBU-079032</t>
  </si>
  <si>
    <t>CBU-B696-0011437</t>
  </si>
  <si>
    <t>NGENDAKUMANA CADEAU:Pyt loyer de Nov 2022 a Janv 2023</t>
  </si>
  <si>
    <t>CBU-079656</t>
  </si>
  <si>
    <t>CBU-B696-0011502</t>
  </si>
  <si>
    <t>Correction erreur saisie CBU-B696-0011437 loyer Kirundo</t>
  </si>
  <si>
    <t>CBU-080011</t>
  </si>
  <si>
    <t>CBU-B696-0011503</t>
  </si>
  <si>
    <t>NGENDAKUMANA CADEAU:Loyer bureau Kirundo(novàjanv22)</t>
  </si>
  <si>
    <t>CBU-080012</t>
  </si>
  <si>
    <t>CBU-B696-0011460</t>
  </si>
  <si>
    <t>GB TELECOMS:Pyt fre cartes de recharges Novembre 2022</t>
  </si>
  <si>
    <t>CBU-079740</t>
  </si>
  <si>
    <t>CBU-B696-0011634</t>
  </si>
  <si>
    <t>VIETTEL BURUNDI: Pyt facture flotte Dec 2022</t>
  </si>
  <si>
    <t>CBU-080804</t>
  </si>
  <si>
    <t>CBU-B696-0011635</t>
  </si>
  <si>
    <t>Pyt cash power</t>
  </si>
  <si>
    <t>CBU-080807</t>
  </si>
  <si>
    <t>CBU-B696-0011529</t>
  </si>
  <si>
    <t>GB TELECOMS: Pyt cartes de recharge Dec 2022</t>
  </si>
  <si>
    <t>CBU-080495</t>
  </si>
  <si>
    <t>CBU-B696-0011672</t>
  </si>
  <si>
    <t>Annulation de l'écriture CBU-B696-0011529</t>
  </si>
  <si>
    <t>CBU-081303</t>
  </si>
  <si>
    <t>CBU-B696-0011673</t>
  </si>
  <si>
    <t>Correct.de l'écriture CBU-B696-0011529</t>
  </si>
  <si>
    <t>CBU-081309</t>
  </si>
  <si>
    <t>CBU-B696-0011554</t>
  </si>
  <si>
    <t>ADELE: Pyt fourniture de bureau</t>
  </si>
  <si>
    <t>CBU-080544</t>
  </si>
  <si>
    <t>CBU-B696-0011585</t>
  </si>
  <si>
    <t>FREDERIC:Pyt regideso eau/bureau bujumbura</t>
  </si>
  <si>
    <t>CBU-080629</t>
  </si>
  <si>
    <t>CBU-B696-0011619</t>
  </si>
  <si>
    <t>Pyt hebergement des visiteurs</t>
  </si>
  <si>
    <t>CBU-080742</t>
  </si>
  <si>
    <t>INSS 4eme trimestre 2022 Assistant logistique</t>
  </si>
  <si>
    <t>CBU-081230</t>
  </si>
  <si>
    <t>INSS 4eme trimestre 2022 Responsable Adm&amp;RH</t>
  </si>
  <si>
    <t>CBU-081227</t>
  </si>
  <si>
    <t>Annulation CBU-GJO-0008269 INSS 4eme trim. 2022 assist log</t>
  </si>
  <si>
    <t>CBU-081334</t>
  </si>
  <si>
    <t>Annulation CBU-GJO-0008269 INSS 4eme trim. 2022 respo Adm&amp;RH</t>
  </si>
  <si>
    <t>CBU-081280</t>
  </si>
  <si>
    <t>CBU-CHB-0004749</t>
  </si>
  <si>
    <t>PAMPHILE:Frais de mission du 14 au 15/12/2022</t>
  </si>
  <si>
    <t>CBU-080732</t>
  </si>
  <si>
    <t>CBU-GJO-0008222</t>
  </si>
  <si>
    <t>TOPAC: Pyt revision et traduction du réglement d'ordre</t>
  </si>
  <si>
    <t>CBU-080858</t>
  </si>
  <si>
    <t>CBU-080666</t>
  </si>
  <si>
    <t>CBU-B696-0011637</t>
  </si>
  <si>
    <t>VIGILES BURUNDAIS: Pyt gardiennage bureau cordaid</t>
  </si>
  <si>
    <t>CBU-080825</t>
  </si>
  <si>
    <t>CBU-B696-0011632</t>
  </si>
  <si>
    <t>TOPAC: Pyt  revision et traduction du reglement d'ordre inte</t>
  </si>
  <si>
    <t>CBU-080764</t>
  </si>
  <si>
    <t>CBU-B696-0011684</t>
  </si>
  <si>
    <t>GB TELECOMS:Pyt fre cartes de recharge Janvier 2023</t>
  </si>
  <si>
    <t>CBU-081425</t>
  </si>
  <si>
    <t>CBU-B696-0011685</t>
  </si>
  <si>
    <t>VIETTEL BURUNDI:Pyt flotte Janvier 2023</t>
  </si>
  <si>
    <t>CBU-081431</t>
  </si>
  <si>
    <t>CBU-CHB-0004814</t>
  </si>
  <si>
    <t>RENOUVEAU:DAO pour la location des vehicules de terrain</t>
  </si>
  <si>
    <t>CBU-082097</t>
  </si>
  <si>
    <t>CBU-CHB-0004815</t>
  </si>
  <si>
    <t>INTERCONTACT:DAO pour la location des vehicules de terrain</t>
  </si>
  <si>
    <t>CBU-082112</t>
  </si>
  <si>
    <t>CBU-CHB-0004816</t>
  </si>
  <si>
    <t>BURUNDI JOBS:DAO pour la location des vehicules de terrain</t>
  </si>
  <si>
    <t>CBU-082117</t>
  </si>
  <si>
    <t>CBU-B696-0011711</t>
  </si>
  <si>
    <t>NGENDAKUMANA CADEAU:Pyt loyer kirundo fevr,mars et avril 23</t>
  </si>
  <si>
    <t>CBU-081971</t>
  </si>
  <si>
    <t>CBU-CHB-0004817</t>
  </si>
  <si>
    <t>RADIO ISANGANI:DAO pour la location des vehicules de terrain</t>
  </si>
  <si>
    <t>CBU-082122</t>
  </si>
  <si>
    <t>CBU-B696-0011729</t>
  </si>
  <si>
    <t>GB TELECOMS:Pyt fre cartes de recharges Fevrier 2023</t>
  </si>
  <si>
    <t>CBU-082208</t>
  </si>
  <si>
    <t>CBU-B696-0011759</t>
  </si>
  <si>
    <t>VIETTEL BURUNDI:Pyt flotte du mois de fevrier 2023</t>
  </si>
  <si>
    <t>CBU-082466</t>
  </si>
  <si>
    <t>CBU-CHB-0004897</t>
  </si>
  <si>
    <t>VOLCANO:Pyt envoi courrier express APDH</t>
  </si>
  <si>
    <t>CBU-083052</t>
  </si>
  <si>
    <t>CBU-B890-0000459</t>
  </si>
  <si>
    <t>Commissions bque emetrice sur Transfert recu du siège</t>
  </si>
  <si>
    <t>EUR</t>
  </si>
  <si>
    <t>CBU-084062</t>
  </si>
  <si>
    <t>Annulation  CBU-B696-0011601/Location vehicule</t>
  </si>
  <si>
    <t>CBU-083861</t>
  </si>
  <si>
    <t>Annulation CBU-B705-0000027/Atelier de cordination interne</t>
  </si>
  <si>
    <t>CBU-083863</t>
  </si>
  <si>
    <t>Annulation CBU-CHB-0003998/Analyse des offres d'un consultan</t>
  </si>
  <si>
    <t>CBU-083865</t>
  </si>
  <si>
    <t>Anulation CBU-CHB-0004066/Scéance de travail avec les patena</t>
  </si>
  <si>
    <t>CBU-083867</t>
  </si>
  <si>
    <t>Annulation CBU-CHB-0004072/Sceances de travail avec les part</t>
  </si>
  <si>
    <t>CBU-083869</t>
  </si>
  <si>
    <t>Annulation CBU-CHB-4157/Dépouillement d'un consultant indivi</t>
  </si>
  <si>
    <t>CBU-083882</t>
  </si>
  <si>
    <t>Annulation CBU-CHB-4749/Frais de mission Pamphile</t>
  </si>
  <si>
    <t>CBU-083884</t>
  </si>
  <si>
    <t>CBU-GJO-0008457</t>
  </si>
  <si>
    <t>Annulation CBU-B696-11155/Pyt location vehicule</t>
  </si>
  <si>
    <t>CBU-083886</t>
  </si>
  <si>
    <t>CBU-CHB-0005016</t>
  </si>
  <si>
    <t>REGIDESO:Pyt facture eau pour le bureau de kirundo</t>
  </si>
  <si>
    <t>CBU-084716</t>
  </si>
  <si>
    <t>CBU-B696-0011921</t>
  </si>
  <si>
    <t>CADEAU: Pyt loyer bureau kirundo mois de Mai,juin et juillet</t>
  </si>
  <si>
    <t>CBU-084668</t>
  </si>
  <si>
    <t xml:space="preserve">Total Général </t>
  </si>
  <si>
    <t>Jolien van Ooijen</t>
  </si>
  <si>
    <t xml:space="preserve">Directrice Pays </t>
  </si>
  <si>
    <t>CBU-B696-0012056</t>
  </si>
  <si>
    <t xml:space="preserve">CFPJ: Pyt des consultants formation conseil des notables </t>
  </si>
  <si>
    <t>047</t>
  </si>
  <si>
    <t>CBU-086556</t>
  </si>
  <si>
    <t>Total produit 1.1</t>
  </si>
  <si>
    <t>Total produit 1.2</t>
  </si>
  <si>
    <t>Total produit 1.5.</t>
  </si>
  <si>
    <t>Total produit  2.1</t>
  </si>
  <si>
    <t>Total produit  2.2</t>
  </si>
  <si>
    <t>Total produit  3.3</t>
  </si>
  <si>
    <t>Total produit 1.3</t>
  </si>
  <si>
    <t>Total produit 1.4</t>
  </si>
  <si>
    <t>Total produit  3.1</t>
  </si>
  <si>
    <t>Total produit  3.2</t>
  </si>
  <si>
    <t>CBU-GJO-0008703</t>
  </si>
  <si>
    <t>CBU-086994</t>
  </si>
  <si>
    <t>CBU-086997</t>
  </si>
  <si>
    <t>CBU-086998</t>
  </si>
  <si>
    <t>CBU-086999</t>
  </si>
  <si>
    <t>CBU-GJO-0008723</t>
  </si>
  <si>
    <t>Assurance maladie 2023/Mathilde</t>
  </si>
  <si>
    <t>010</t>
  </si>
  <si>
    <t>CBU-086829</t>
  </si>
  <si>
    <t>Assurance maladie 2023/Samson</t>
  </si>
  <si>
    <t>CBU-086831</t>
  </si>
  <si>
    <t>Assurance maladie 2023/Venuste</t>
  </si>
  <si>
    <t>CBU-086826</t>
  </si>
  <si>
    <t>Assurance maladie 2023/Violette</t>
  </si>
  <si>
    <t>CBU-086830</t>
  </si>
  <si>
    <t>CBU-GJO-0008688</t>
  </si>
  <si>
    <t>CBU-086211</t>
  </si>
  <si>
    <t>CBU-GJO-0008689</t>
  </si>
  <si>
    <t xml:space="preserve"> Frais de communication et carburant</t>
  </si>
  <si>
    <t>CBU-086212</t>
  </si>
  <si>
    <t>CBU-GJO-0008691</t>
  </si>
  <si>
    <t>Frais de carburant et communication</t>
  </si>
  <si>
    <t>CBU-086214</t>
  </si>
  <si>
    <t>CBU-GJO-0008692</t>
  </si>
  <si>
    <t>CBU-086215</t>
  </si>
  <si>
    <t>CBU-086996</t>
  </si>
  <si>
    <t>CBU-086993</t>
  </si>
  <si>
    <t>CBU-086995</t>
  </si>
  <si>
    <t>Assurance maladie 2023/HATANGIMANA Frederic</t>
  </si>
  <si>
    <t>CBU-086828</t>
  </si>
  <si>
    <t>Assurance maladie 2023/Jeannette</t>
  </si>
  <si>
    <t>CBU-086827</t>
  </si>
  <si>
    <t>Assurance maladie 2023/Larissa</t>
  </si>
  <si>
    <t>CBU-086825</t>
  </si>
  <si>
    <t>Total CBU-001616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</si>
</sst>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quot;$&quot;* #,##0.00_);_(&quot;$&quot;* \(#,##0.00\);_(&quot;$&quot;* &quot;-&quot;??_);_(@_)"/>
    <numFmt numFmtId="166" formatCode="_(&quot;$&quot;* #,##0_);_(&quot;$&quot;* \(#,##0\);_(&quot;$&quot;* &quot;-&quot;??_);_(@_)"/>
    <numFmt numFmtId="167" formatCode="_-* #,##0_-;\-* #,##0_-;_-* &quot;-&quot;??_-;_-@_-"/>
    <numFmt numFmtId="168" formatCode="[$$-409]#,##0.00"/>
    <numFmt numFmtId="169" formatCode="&quot;€&quot;\ #,##0;\-&quot;€&quot;\ #,##0;&quot;€&quot;\ #,##0"/>
    <numFmt numFmtId="170" formatCode="_-* #,##0.00\ _€_-;\-* #,##0.00\ _€_-;_-* &quot;-&quot;??\ _€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u/>
      <sz val="14"/>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theme="1"/>
      <name val="Calibri"/>
      <family val="2"/>
    </font>
    <font>
      <sz val="12"/>
      <color theme="1"/>
      <name val="Calibri"/>
      <family val="2"/>
    </font>
    <font>
      <b/>
      <sz val="14"/>
      <color theme="1"/>
      <name val="Calibri"/>
      <family val="2"/>
      <scheme val="minor"/>
    </font>
    <font>
      <sz val="12"/>
      <color rgb="FF000000"/>
      <name val="Calibri"/>
      <family val="2"/>
      <scheme val="minor"/>
    </font>
    <font>
      <sz val="12"/>
      <name val="Calibri"/>
      <family val="2"/>
      <scheme val="minor"/>
    </font>
    <font>
      <b/>
      <sz val="12"/>
      <color rgb="FFFF0000"/>
      <name val="Calibri"/>
      <family val="2"/>
    </font>
    <font>
      <b/>
      <sz val="28"/>
      <color theme="1"/>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sz val="8"/>
      <color theme="1"/>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ABAB"/>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medium">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52">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164" fontId="6" fillId="0" borderId="0" xfId="1" applyFont="1" applyFill="1" applyBorder="1" applyAlignment="1">
      <alignment wrapText="1"/>
    </xf>
    <xf numFmtId="164" fontId="8" fillId="0" borderId="0" xfId="1" applyFont="1" applyFill="1" applyBorder="1" applyAlignment="1">
      <alignment horizontal="left" wrapText="1"/>
    </xf>
    <xf numFmtId="0" fontId="0" fillId="0" borderId="0" xfId="0" applyAlignment="1">
      <alignment horizontal="center" wrapText="1"/>
    </xf>
    <xf numFmtId="164" fontId="0" fillId="0" borderId="0" xfId="1" applyFont="1" applyFill="1" applyBorder="1" applyAlignment="1">
      <alignment wrapText="1"/>
    </xf>
    <xf numFmtId="0" fontId="0" fillId="2" borderId="0" xfId="0" applyFill="1" applyAlignment="1">
      <alignment wrapText="1"/>
    </xf>
    <xf numFmtId="0" fontId="9" fillId="3"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9" fillId="5" borderId="1" xfId="0" applyFont="1" applyFill="1" applyBorder="1" applyAlignment="1">
      <alignment vertical="center" wrapText="1"/>
    </xf>
    <xf numFmtId="164" fontId="9" fillId="0" borderId="0" xfId="1" applyFont="1" applyFill="1" applyBorder="1" applyAlignment="1" applyProtection="1">
      <alignment vertical="center" wrapText="1"/>
    </xf>
    <xf numFmtId="0" fontId="10" fillId="5" borderId="1" xfId="0" applyFont="1" applyFill="1" applyBorder="1" applyAlignment="1">
      <alignment vertical="center" wrapText="1"/>
    </xf>
    <xf numFmtId="0" fontId="10" fillId="0" borderId="1" xfId="0" applyFont="1" applyBorder="1" applyAlignment="1" applyProtection="1">
      <alignment horizontal="left" vertical="top" wrapText="1"/>
      <protection locked="0"/>
    </xf>
    <xf numFmtId="49" fontId="10" fillId="0" borderId="1" xfId="1" applyNumberFormat="1" applyFont="1" applyBorder="1" applyAlignment="1" applyProtection="1">
      <alignment horizontal="left" wrapText="1"/>
      <protection locked="0"/>
    </xf>
    <xf numFmtId="0" fontId="10" fillId="2" borderId="1" xfId="0" applyFont="1" applyFill="1" applyBorder="1" applyAlignment="1" applyProtection="1">
      <alignment horizontal="left" vertical="top" wrapText="1"/>
      <protection locked="0"/>
    </xf>
    <xf numFmtId="49" fontId="10" fillId="2" borderId="1" xfId="1" applyNumberFormat="1" applyFont="1" applyFill="1" applyBorder="1" applyAlignment="1" applyProtection="1">
      <alignment horizontal="left" wrapText="1"/>
      <protection locked="0"/>
    </xf>
    <xf numFmtId="0" fontId="9" fillId="3" borderId="1" xfId="0" applyFont="1" applyFill="1" applyBorder="1" applyAlignment="1">
      <alignment vertical="center" wrapText="1"/>
    </xf>
    <xf numFmtId="164" fontId="9" fillId="0" borderId="1" xfId="1" applyFont="1" applyFill="1" applyBorder="1" applyAlignment="1" applyProtection="1">
      <alignment horizontal="center" vertical="center" wrapText="1"/>
    </xf>
    <xf numFmtId="164" fontId="9" fillId="0" borderId="0" xfId="1" applyFont="1" applyFill="1" applyBorder="1" applyAlignment="1" applyProtection="1">
      <alignment horizontal="center" vertical="center" wrapText="1"/>
    </xf>
    <xf numFmtId="0" fontId="10" fillId="2" borderId="0" xfId="0" applyFont="1" applyFill="1" applyAlignment="1" applyProtection="1">
      <alignment vertical="center" wrapText="1"/>
      <protection locked="0"/>
    </xf>
    <xf numFmtId="0" fontId="10" fillId="2" borderId="0" xfId="0" applyFont="1" applyFill="1" applyAlignment="1" applyProtection="1">
      <alignment horizontal="left" vertical="top" wrapText="1"/>
      <protection locked="0"/>
    </xf>
    <xf numFmtId="164" fontId="10" fillId="2" borderId="0" xfId="1" applyFont="1" applyFill="1" applyBorder="1" applyAlignment="1" applyProtection="1">
      <alignment horizontal="center" vertical="center" wrapText="1"/>
      <protection locked="0"/>
    </xf>
    <xf numFmtId="164" fontId="10" fillId="0" borderId="0" xfId="1" applyFont="1" applyFill="1" applyBorder="1" applyAlignment="1" applyProtection="1">
      <alignment horizontal="center" vertical="center" wrapText="1"/>
      <protection locked="0"/>
    </xf>
    <xf numFmtId="0" fontId="9" fillId="2" borderId="0" xfId="0" applyFont="1" applyFill="1" applyAlignment="1">
      <alignment vertical="center" wrapText="1"/>
    </xf>
    <xf numFmtId="164" fontId="10" fillId="2" borderId="0" xfId="1" applyFont="1" applyFill="1" applyBorder="1" applyAlignment="1" applyProtection="1">
      <alignment vertical="center" wrapText="1"/>
      <protection locked="0"/>
    </xf>
    <xf numFmtId="164" fontId="10" fillId="0" borderId="0" xfId="1" applyFont="1" applyFill="1" applyBorder="1" applyAlignment="1" applyProtection="1">
      <alignment vertical="center" wrapText="1"/>
      <protection locked="0"/>
    </xf>
    <xf numFmtId="0" fontId="9" fillId="0" borderId="0" xfId="0" applyFont="1" applyAlignment="1" applyProtection="1">
      <alignment vertical="center" wrapText="1"/>
      <protection locked="0"/>
    </xf>
    <xf numFmtId="0" fontId="9" fillId="6" borderId="1" xfId="0" applyFont="1" applyFill="1" applyBorder="1" applyAlignment="1">
      <alignment vertical="center" wrapText="1"/>
    </xf>
    <xf numFmtId="0" fontId="10" fillId="2" borderId="1" xfId="0" applyFont="1" applyFill="1" applyBorder="1" applyAlignment="1" applyProtection="1">
      <alignment vertical="center" wrapText="1"/>
      <protection locked="0"/>
    </xf>
    <xf numFmtId="164" fontId="10" fillId="0" borderId="1" xfId="1" applyFont="1" applyFill="1" applyBorder="1" applyAlignment="1" applyProtection="1">
      <alignment vertical="center" wrapText="1"/>
      <protection locked="0"/>
    </xf>
    <xf numFmtId="49" fontId="10" fillId="0" borderId="1" xfId="0" applyNumberFormat="1" applyFont="1" applyBorder="1" applyAlignment="1" applyProtection="1">
      <alignment horizontal="left" wrapText="1"/>
      <protection locked="0"/>
    </xf>
    <xf numFmtId="0" fontId="10" fillId="2" borderId="4" xfId="0" applyFont="1" applyFill="1" applyBorder="1" applyAlignment="1" applyProtection="1">
      <alignment vertical="center" wrapText="1"/>
      <protection locked="0"/>
    </xf>
    <xf numFmtId="0" fontId="9" fillId="3" borderId="5" xfId="0" applyFont="1" applyFill="1" applyBorder="1" applyAlignment="1">
      <alignment vertical="center" wrapText="1"/>
    </xf>
    <xf numFmtId="0" fontId="9" fillId="7" borderId="1" xfId="0" applyFont="1" applyFill="1" applyBorder="1" applyAlignment="1" applyProtection="1">
      <alignment vertical="center" wrapText="1"/>
      <protection locked="0"/>
    </xf>
    <xf numFmtId="0" fontId="9" fillId="2" borderId="0" xfId="0" applyFont="1" applyFill="1" applyAlignment="1" applyProtection="1">
      <alignment vertical="center" wrapText="1"/>
      <protection locked="0"/>
    </xf>
    <xf numFmtId="164" fontId="9" fillId="0" borderId="0" xfId="1" applyFont="1" applyFill="1" applyBorder="1" applyAlignment="1" applyProtection="1">
      <alignment vertical="center" wrapText="1"/>
      <protection locked="0"/>
    </xf>
    <xf numFmtId="0" fontId="10" fillId="3" borderId="9" xfId="0" applyFont="1" applyFill="1" applyBorder="1" applyAlignment="1">
      <alignment horizontal="center" vertical="center" wrapText="1"/>
    </xf>
    <xf numFmtId="164" fontId="9" fillId="3" borderId="1" xfId="1" applyFont="1" applyFill="1" applyBorder="1" applyAlignment="1" applyProtection="1">
      <alignment horizontal="center" vertical="center" wrapText="1"/>
      <protection locked="0"/>
    </xf>
    <xf numFmtId="164" fontId="9" fillId="3" borderId="10" xfId="1" applyFont="1" applyFill="1" applyBorder="1" applyAlignment="1" applyProtection="1">
      <alignment horizontal="center" vertical="center" wrapText="1"/>
    </xf>
    <xf numFmtId="0" fontId="10" fillId="2" borderId="0" xfId="0" applyFont="1" applyFill="1" applyAlignment="1">
      <alignment vertical="center" wrapText="1"/>
    </xf>
    <xf numFmtId="0" fontId="10" fillId="3" borderId="11" xfId="0" applyFont="1" applyFill="1" applyBorder="1" applyAlignment="1">
      <alignment vertical="center" wrapText="1"/>
    </xf>
    <xf numFmtId="0" fontId="10" fillId="0" borderId="0" xfId="0" applyFont="1" applyAlignment="1" applyProtection="1">
      <alignment vertical="center" wrapText="1"/>
      <protection locked="0"/>
    </xf>
    <xf numFmtId="0" fontId="10" fillId="0" borderId="0" xfId="0" applyFont="1" applyAlignment="1">
      <alignment vertical="center" wrapText="1"/>
    </xf>
    <xf numFmtId="0" fontId="9" fillId="3" borderId="13" xfId="0" applyFont="1" applyFill="1" applyBorder="1" applyAlignment="1">
      <alignment vertical="center" wrapText="1"/>
    </xf>
    <xf numFmtId="165" fontId="9" fillId="2" borderId="0" xfId="0" applyNumberFormat="1" applyFont="1" applyFill="1" applyAlignment="1">
      <alignment vertical="center" wrapText="1"/>
    </xf>
    <xf numFmtId="164" fontId="9" fillId="0" borderId="0" xfId="1" applyFont="1" applyFill="1" applyBorder="1" applyAlignment="1">
      <alignment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vertical="center" wrapText="1"/>
    </xf>
    <xf numFmtId="9" fontId="9" fillId="2" borderId="12" xfId="2" applyFont="1" applyFill="1" applyBorder="1" applyAlignment="1" applyProtection="1">
      <alignment vertical="center" wrapText="1"/>
      <protection locked="0"/>
    </xf>
    <xf numFmtId="0" fontId="9" fillId="3" borderId="9" xfId="0" applyFont="1" applyFill="1" applyBorder="1" applyAlignment="1">
      <alignment vertical="center" wrapText="1"/>
    </xf>
    <xf numFmtId="9" fontId="9" fillId="2" borderId="10" xfId="2" applyFont="1" applyFill="1" applyBorder="1" applyAlignment="1" applyProtection="1">
      <alignment horizontal="right" vertical="center" wrapText="1"/>
      <protection locked="0"/>
    </xf>
    <xf numFmtId="164" fontId="9" fillId="0" borderId="0" xfId="1" applyFont="1" applyFill="1" applyBorder="1" applyAlignment="1" applyProtection="1">
      <alignment horizontal="right" vertical="center" wrapText="1"/>
      <protection locked="0"/>
    </xf>
    <xf numFmtId="9" fontId="9" fillId="3" borderId="15" xfId="2" applyFont="1" applyFill="1" applyBorder="1" applyAlignment="1" applyProtection="1">
      <alignment vertical="center" wrapText="1"/>
    </xf>
    <xf numFmtId="0" fontId="9" fillId="0" borderId="0" xfId="0" applyFont="1" applyAlignment="1">
      <alignment vertical="center" wrapText="1"/>
    </xf>
    <xf numFmtId="165" fontId="9" fillId="0" borderId="0" xfId="0" applyNumberFormat="1" applyFont="1" applyAlignment="1">
      <alignment vertical="center" wrapText="1"/>
    </xf>
    <xf numFmtId="0" fontId="3" fillId="3" borderId="16" xfId="0" applyFont="1" applyFill="1" applyBorder="1" applyAlignment="1">
      <alignment horizontal="left" vertical="center" wrapText="1"/>
    </xf>
    <xf numFmtId="165" fontId="9" fillId="3" borderId="19" xfId="0" applyNumberFormat="1" applyFont="1" applyFill="1" applyBorder="1" applyAlignment="1">
      <alignment vertical="center" wrapText="1"/>
    </xf>
    <xf numFmtId="165" fontId="9" fillId="3" borderId="16" xfId="0" applyNumberFormat="1" applyFont="1" applyFill="1" applyBorder="1" applyAlignment="1">
      <alignment vertical="center" wrapText="1"/>
    </xf>
    <xf numFmtId="164" fontId="0" fillId="0" borderId="0" xfId="1" applyFont="1" applyFill="1" applyBorder="1" applyAlignment="1">
      <alignment vertical="center" wrapText="1"/>
    </xf>
    <xf numFmtId="0" fontId="3" fillId="3" borderId="11" xfId="0" applyFont="1" applyFill="1" applyBorder="1" applyAlignment="1">
      <alignment horizontal="left" vertical="center" wrapText="1"/>
    </xf>
    <xf numFmtId="10" fontId="9" fillId="3" borderId="12" xfId="2" applyNumberFormat="1" applyFont="1" applyFill="1" applyBorder="1" applyAlignment="1" applyProtection="1">
      <alignment wrapText="1"/>
    </xf>
    <xf numFmtId="9" fontId="9" fillId="2" borderId="0" xfId="2" applyFont="1" applyFill="1" applyBorder="1" applyAlignment="1">
      <alignment wrapText="1"/>
    </xf>
    <xf numFmtId="0" fontId="0" fillId="3" borderId="13" xfId="0" applyFill="1" applyBorder="1" applyAlignment="1">
      <alignment wrapText="1"/>
    </xf>
    <xf numFmtId="0" fontId="3" fillId="2" borderId="0" xfId="0" applyFont="1" applyFill="1" applyAlignment="1">
      <alignment horizontal="center" vertical="center" wrapText="1"/>
    </xf>
    <xf numFmtId="165" fontId="9" fillId="3" borderId="12" xfId="2" applyNumberFormat="1" applyFont="1" applyFill="1" applyBorder="1" applyAlignment="1" applyProtection="1">
      <alignment wrapText="1"/>
    </xf>
    <xf numFmtId="165" fontId="9" fillId="2" borderId="0" xfId="2" applyNumberFormat="1" applyFont="1" applyFill="1" applyBorder="1" applyAlignment="1">
      <alignment wrapText="1"/>
    </xf>
    <xf numFmtId="0" fontId="0" fillId="2" borderId="0" xfId="0" applyFill="1" applyAlignment="1">
      <alignment horizontal="center" vertical="center" wrapText="1"/>
    </xf>
    <xf numFmtId="0" fontId="4" fillId="0" borderId="0" xfId="0" applyFont="1" applyAlignment="1">
      <alignment horizontal="left" vertical="top" wrapText="1"/>
    </xf>
    <xf numFmtId="0" fontId="10" fillId="0" borderId="1" xfId="0" applyFont="1" applyBorder="1" applyAlignment="1">
      <alignment horizontal="justify" vertical="center"/>
    </xf>
    <xf numFmtId="0" fontId="15" fillId="0" borderId="1" xfId="0" applyFont="1" applyBorder="1" applyAlignment="1">
      <alignment horizontal="justify" vertical="center"/>
    </xf>
    <xf numFmtId="166" fontId="10" fillId="2" borderId="1" xfId="1" applyNumberFormat="1" applyFont="1" applyFill="1" applyBorder="1" applyAlignment="1" applyProtection="1">
      <alignment horizontal="center" vertical="center" wrapText="1"/>
      <protection locked="0"/>
    </xf>
    <xf numFmtId="167" fontId="10" fillId="2" borderId="0" xfId="3" applyNumberFormat="1" applyFont="1" applyFill="1" applyBorder="1" applyAlignment="1" applyProtection="1">
      <alignment vertical="center" wrapText="1"/>
      <protection locked="0"/>
    </xf>
    <xf numFmtId="167" fontId="10" fillId="0" borderId="1" xfId="3" applyNumberFormat="1" applyFont="1" applyBorder="1" applyAlignment="1" applyProtection="1">
      <alignment horizontal="center" vertical="center" wrapText="1"/>
      <protection locked="0"/>
    </xf>
    <xf numFmtId="167" fontId="10" fillId="3" borderId="1" xfId="3" applyNumberFormat="1" applyFont="1" applyFill="1" applyBorder="1" applyAlignment="1" applyProtection="1">
      <alignment horizontal="center" vertical="center" wrapText="1"/>
    </xf>
    <xf numFmtId="167" fontId="10" fillId="2" borderId="1" xfId="3" applyNumberFormat="1" applyFont="1" applyFill="1" applyBorder="1" applyAlignment="1" applyProtection="1">
      <alignment horizontal="center" vertical="center" wrapText="1"/>
      <protection locked="0"/>
    </xf>
    <xf numFmtId="167" fontId="10" fillId="0" borderId="1" xfId="3" applyNumberFormat="1" applyFont="1" applyFill="1" applyBorder="1" applyAlignment="1" applyProtection="1">
      <alignment horizontal="center" vertical="center" wrapText="1"/>
      <protection locked="0"/>
    </xf>
    <xf numFmtId="167" fontId="10" fillId="0" borderId="1" xfId="3" applyNumberFormat="1" applyFont="1" applyBorder="1" applyAlignment="1" applyProtection="1">
      <alignment horizontal="left" wrapText="1"/>
      <protection locked="0"/>
    </xf>
    <xf numFmtId="167" fontId="10" fillId="2" borderId="1" xfId="3" applyNumberFormat="1" applyFont="1" applyFill="1" applyBorder="1" applyAlignment="1" applyProtection="1">
      <alignment horizontal="left" wrapText="1"/>
      <protection locked="0"/>
    </xf>
    <xf numFmtId="167" fontId="9" fillId="3" borderId="1" xfId="3" applyNumberFormat="1" applyFont="1" applyFill="1" applyBorder="1" applyAlignment="1" applyProtection="1">
      <alignment horizontal="center" vertical="center" wrapText="1"/>
    </xf>
    <xf numFmtId="167" fontId="9" fillId="0" borderId="1" xfId="3" applyNumberFormat="1" applyFont="1" applyFill="1" applyBorder="1" applyAlignment="1" applyProtection="1">
      <alignment horizontal="center" vertical="center" wrapText="1"/>
    </xf>
    <xf numFmtId="167" fontId="9" fillId="3" borderId="2" xfId="3" applyNumberFormat="1" applyFont="1" applyFill="1" applyBorder="1" applyAlignment="1" applyProtection="1">
      <alignment horizontal="center" vertical="center" wrapText="1"/>
    </xf>
    <xf numFmtId="0" fontId="0" fillId="0" borderId="1" xfId="0" applyBorder="1" applyAlignment="1">
      <alignment wrapText="1"/>
    </xf>
    <xf numFmtId="0" fontId="9" fillId="2" borderId="1" xfId="0" applyFont="1" applyFill="1" applyBorder="1" applyAlignment="1">
      <alignment vertical="center" wrapText="1"/>
    </xf>
    <xf numFmtId="167" fontId="10" fillId="2" borderId="1" xfId="3" applyNumberFormat="1" applyFont="1" applyFill="1" applyBorder="1" applyAlignment="1" applyProtection="1">
      <alignment vertical="center" wrapText="1"/>
      <protection locked="0"/>
    </xf>
    <xf numFmtId="167" fontId="9" fillId="3" borderId="1" xfId="3" applyNumberFormat="1" applyFont="1" applyFill="1" applyBorder="1" applyAlignment="1" applyProtection="1">
      <alignment vertical="center" wrapText="1"/>
    </xf>
    <xf numFmtId="167" fontId="9" fillId="3" borderId="20" xfId="3" applyNumberFormat="1" applyFont="1" applyFill="1" applyBorder="1" applyAlignment="1" applyProtection="1">
      <alignment vertical="center" wrapText="1"/>
    </xf>
    <xf numFmtId="167" fontId="9" fillId="3" borderId="21" xfId="3" applyNumberFormat="1" applyFont="1" applyFill="1" applyBorder="1" applyAlignment="1" applyProtection="1">
      <alignment vertical="center" wrapText="1"/>
    </xf>
    <xf numFmtId="167" fontId="9" fillId="3" borderId="14" xfId="3" applyNumberFormat="1" applyFont="1" applyFill="1" applyBorder="1" applyAlignment="1" applyProtection="1">
      <alignment vertical="center" wrapText="1"/>
    </xf>
    <xf numFmtId="167" fontId="9" fillId="0" borderId="0" xfId="3" applyNumberFormat="1" applyFont="1" applyAlignment="1">
      <alignment vertical="center" wrapText="1"/>
    </xf>
    <xf numFmtId="166" fontId="10" fillId="2" borderId="5" xfId="1" applyNumberFormat="1" applyFont="1" applyFill="1" applyBorder="1" applyAlignment="1" applyProtection="1">
      <alignment horizontal="center" vertical="center" wrapText="1"/>
      <protection locked="0"/>
    </xf>
    <xf numFmtId="166" fontId="10" fillId="0" borderId="1" xfId="0" applyNumberFormat="1" applyFont="1" applyBorder="1" applyAlignment="1" applyProtection="1">
      <alignment wrapText="1"/>
      <protection locked="0"/>
    </xf>
    <xf numFmtId="166" fontId="10" fillId="0" borderId="0" xfId="0" applyNumberFormat="1" applyFont="1" applyAlignment="1">
      <alignment wrapText="1"/>
    </xf>
    <xf numFmtId="166" fontId="5" fillId="0" borderId="0" xfId="0" applyNumberFormat="1" applyFont="1" applyAlignment="1">
      <alignment wrapText="1"/>
    </xf>
    <xf numFmtId="166" fontId="6" fillId="0" borderId="0" xfId="0" applyNumberFormat="1" applyFont="1" applyAlignment="1">
      <alignment wrapText="1"/>
    </xf>
    <xf numFmtId="166" fontId="12" fillId="2" borderId="0" xfId="1" applyNumberFormat="1" applyFont="1" applyFill="1" applyBorder="1" applyAlignment="1" applyProtection="1">
      <alignment vertical="center" wrapText="1"/>
    </xf>
    <xf numFmtId="166" fontId="13" fillId="0" borderId="0" xfId="0" applyNumberFormat="1" applyFont="1" applyAlignment="1">
      <alignment vertical="center" wrapText="1"/>
    </xf>
    <xf numFmtId="166" fontId="9" fillId="2" borderId="0" xfId="0" applyNumberFormat="1" applyFont="1" applyFill="1" applyAlignment="1">
      <alignment horizontal="left" wrapText="1"/>
    </xf>
    <xf numFmtId="166" fontId="9" fillId="3" borderId="1" xfId="1" applyNumberFormat="1" applyFont="1" applyFill="1" applyBorder="1" applyAlignment="1" applyProtection="1">
      <alignment horizontal="center" vertical="center" wrapText="1"/>
      <protection locked="0"/>
    </xf>
    <xf numFmtId="166" fontId="9" fillId="3" borderId="2" xfId="0" applyNumberFormat="1" applyFont="1" applyFill="1" applyBorder="1" applyAlignment="1">
      <alignment horizontal="center" vertical="center" wrapText="1"/>
    </xf>
    <xf numFmtId="166" fontId="9" fillId="3" borderId="14" xfId="0" applyNumberFormat="1" applyFont="1" applyFill="1" applyBorder="1" applyAlignment="1">
      <alignment horizontal="left" wrapText="1"/>
    </xf>
    <xf numFmtId="166" fontId="9" fillId="3" borderId="14" xfId="0" applyNumberFormat="1" applyFont="1" applyFill="1" applyBorder="1" applyAlignment="1">
      <alignment horizontal="center" wrapText="1"/>
    </xf>
    <xf numFmtId="166" fontId="9" fillId="3" borderId="14" xfId="0" applyNumberFormat="1" applyFont="1" applyFill="1" applyBorder="1" applyAlignment="1">
      <alignment wrapText="1"/>
    </xf>
    <xf numFmtId="166" fontId="13" fillId="3" borderId="5" xfId="0" applyNumberFormat="1" applyFont="1" applyFill="1" applyBorder="1" applyAlignment="1">
      <alignment vertical="center" wrapText="1"/>
    </xf>
    <xf numFmtId="166" fontId="10" fillId="0" borderId="5" xfId="0" applyNumberFormat="1" applyFont="1" applyBorder="1" applyAlignment="1" applyProtection="1">
      <alignment wrapText="1"/>
      <protection locked="0"/>
    </xf>
    <xf numFmtId="166" fontId="9" fillId="3" borderId="5" xfId="0" applyNumberFormat="1" applyFont="1" applyFill="1" applyBorder="1" applyAlignment="1">
      <alignment wrapText="1"/>
    </xf>
    <xf numFmtId="166" fontId="13" fillId="3" borderId="1" xfId="0" applyNumberFormat="1" applyFont="1" applyFill="1" applyBorder="1" applyAlignment="1">
      <alignment vertical="center" wrapText="1"/>
    </xf>
    <xf numFmtId="166" fontId="13" fillId="3" borderId="1" xfId="0" applyNumberFormat="1" applyFont="1" applyFill="1" applyBorder="1" applyAlignment="1" applyProtection="1">
      <alignment vertical="center" wrapText="1"/>
      <protection locked="0"/>
    </xf>
    <xf numFmtId="166" fontId="9" fillId="7" borderId="1" xfId="1" applyNumberFormat="1" applyFont="1" applyFill="1" applyBorder="1" applyAlignment="1" applyProtection="1">
      <alignment wrapText="1"/>
    </xf>
    <xf numFmtId="166" fontId="9" fillId="7" borderId="1" xfId="1" applyNumberFormat="1" applyFont="1" applyFill="1" applyBorder="1" applyAlignment="1">
      <alignment wrapText="1"/>
    </xf>
    <xf numFmtId="166" fontId="9" fillId="3" borderId="20" xfId="0" applyNumberFormat="1" applyFont="1" applyFill="1" applyBorder="1" applyAlignment="1">
      <alignment wrapText="1"/>
    </xf>
    <xf numFmtId="166" fontId="10" fillId="2" borderId="0" xfId="0" applyNumberFormat="1" applyFont="1" applyFill="1" applyAlignment="1">
      <alignment wrapText="1"/>
    </xf>
    <xf numFmtId="166" fontId="9" fillId="2" borderId="20" xfId="1" applyNumberFormat="1" applyFont="1" applyFill="1" applyBorder="1" applyAlignment="1" applyProtection="1">
      <alignment wrapText="1"/>
    </xf>
    <xf numFmtId="166" fontId="9" fillId="2" borderId="3" xfId="1" applyNumberFormat="1" applyFont="1" applyFill="1" applyBorder="1" applyAlignment="1">
      <alignment wrapText="1"/>
    </xf>
    <xf numFmtId="166" fontId="9" fillId="2" borderId="3" xfId="0" applyNumberFormat="1" applyFont="1" applyFill="1" applyBorder="1" applyAlignment="1">
      <alignment wrapText="1"/>
    </xf>
    <xf numFmtId="166" fontId="9" fillId="3" borderId="1" xfId="0" applyNumberFormat="1" applyFont="1" applyFill="1" applyBorder="1" applyAlignment="1">
      <alignment wrapText="1"/>
    </xf>
    <xf numFmtId="166" fontId="9" fillId="2" borderId="4" xfId="0" applyNumberFormat="1" applyFont="1" applyFill="1" applyBorder="1" applyAlignment="1">
      <alignment wrapText="1"/>
    </xf>
    <xf numFmtId="166" fontId="9" fillId="7" borderId="2" xfId="1" applyNumberFormat="1" applyFont="1" applyFill="1" applyBorder="1" applyAlignment="1" applyProtection="1">
      <alignment wrapText="1"/>
    </xf>
    <xf numFmtId="166" fontId="9" fillId="7" borderId="2" xfId="1" applyNumberFormat="1" applyFont="1" applyFill="1" applyBorder="1" applyAlignment="1">
      <alignment wrapText="1"/>
    </xf>
    <xf numFmtId="166" fontId="9" fillId="3" borderId="2" xfId="0" applyNumberFormat="1" applyFont="1" applyFill="1" applyBorder="1" applyAlignment="1">
      <alignment wrapText="1"/>
    </xf>
    <xf numFmtId="166" fontId="10" fillId="0" borderId="20" xfId="0" applyNumberFormat="1" applyFont="1" applyBorder="1" applyAlignment="1">
      <alignment wrapText="1"/>
    </xf>
    <xf numFmtId="166" fontId="10" fillId="2" borderId="3" xfId="0" applyNumberFormat="1" applyFont="1" applyFill="1" applyBorder="1" applyAlignment="1">
      <alignment wrapText="1"/>
    </xf>
    <xf numFmtId="166" fontId="10" fillId="0" borderId="4" xfId="0" applyNumberFormat="1" applyFont="1" applyBorder="1" applyAlignment="1">
      <alignment wrapText="1"/>
    </xf>
    <xf numFmtId="166" fontId="9" fillId="2" borderId="3" xfId="1" applyNumberFormat="1" applyFont="1" applyFill="1" applyBorder="1" applyAlignment="1" applyProtection="1">
      <alignment wrapText="1"/>
    </xf>
    <xf numFmtId="166" fontId="9" fillId="3" borderId="30" xfId="0" applyNumberFormat="1" applyFont="1" applyFill="1" applyBorder="1" applyAlignment="1">
      <alignment horizontal="center" wrapText="1"/>
    </xf>
    <xf numFmtId="166" fontId="9" fillId="3" borderId="31" xfId="0" applyNumberFormat="1" applyFont="1" applyFill="1" applyBorder="1" applyAlignment="1">
      <alignment horizontal="center" vertical="center" wrapText="1"/>
    </xf>
    <xf numFmtId="166" fontId="12" fillId="3" borderId="32" xfId="0" applyNumberFormat="1" applyFont="1" applyFill="1" applyBorder="1" applyAlignment="1">
      <alignment vertical="center" wrapText="1"/>
    </xf>
    <xf numFmtId="166" fontId="10" fillId="3" borderId="1" xfId="0" applyNumberFormat="1" applyFont="1" applyFill="1" applyBorder="1" applyAlignment="1">
      <alignment wrapText="1"/>
    </xf>
    <xf numFmtId="166" fontId="12" fillId="3" borderId="33" xfId="0" applyNumberFormat="1" applyFont="1" applyFill="1" applyBorder="1" applyAlignment="1">
      <alignment vertical="center" wrapText="1"/>
    </xf>
    <xf numFmtId="166" fontId="10" fillId="3" borderId="5" xfId="0" applyNumberFormat="1" applyFont="1" applyFill="1" applyBorder="1" applyAlignment="1">
      <alignment wrapText="1"/>
    </xf>
    <xf numFmtId="166" fontId="12" fillId="3" borderId="33" xfId="0" applyNumberFormat="1" applyFont="1" applyFill="1" applyBorder="1" applyAlignment="1" applyProtection="1">
      <alignment vertical="center" wrapText="1"/>
      <protection locked="0"/>
    </xf>
    <xf numFmtId="166" fontId="10" fillId="2" borderId="0" xfId="1" applyNumberFormat="1" applyFont="1" applyFill="1" applyBorder="1" applyAlignment="1" applyProtection="1">
      <alignment vertical="center" wrapText="1"/>
      <protection locked="0"/>
    </xf>
    <xf numFmtId="166" fontId="10" fillId="2" borderId="0" xfId="1" applyNumberFormat="1" applyFont="1" applyFill="1" applyBorder="1" applyAlignment="1" applyProtection="1">
      <alignment vertical="center" wrapText="1"/>
    </xf>
    <xf numFmtId="166" fontId="10" fillId="3" borderId="11" xfId="0" applyNumberFormat="1" applyFont="1" applyFill="1" applyBorder="1" applyAlignment="1">
      <alignment vertical="center" wrapText="1"/>
    </xf>
    <xf numFmtId="166" fontId="10" fillId="3" borderId="12" xfId="0" applyNumberFormat="1" applyFont="1" applyFill="1" applyBorder="1" applyAlignment="1">
      <alignment wrapText="1"/>
    </xf>
    <xf numFmtId="166" fontId="10" fillId="3" borderId="14" xfId="0" applyNumberFormat="1" applyFont="1" applyFill="1" applyBorder="1" applyAlignment="1">
      <alignment wrapText="1"/>
    </xf>
    <xf numFmtId="166" fontId="10" fillId="3" borderId="15" xfId="0" applyNumberFormat="1" applyFont="1" applyFill="1" applyBorder="1" applyAlignment="1">
      <alignment wrapText="1"/>
    </xf>
    <xf numFmtId="166" fontId="9" fillId="2" borderId="0" xfId="0" applyNumberFormat="1" applyFont="1" applyFill="1" applyAlignment="1">
      <alignment vertical="center" wrapText="1"/>
    </xf>
    <xf numFmtId="166" fontId="10" fillId="2" borderId="0" xfId="0" applyNumberFormat="1" applyFont="1" applyFill="1" applyAlignment="1">
      <alignment vertical="center" wrapText="1"/>
    </xf>
    <xf numFmtId="166" fontId="9" fillId="3" borderId="34" xfId="0" applyNumberFormat="1" applyFont="1" applyFill="1" applyBorder="1" applyAlignment="1">
      <alignment wrapText="1"/>
    </xf>
    <xf numFmtId="166" fontId="9" fillId="3" borderId="35" xfId="0" applyNumberFormat="1" applyFont="1" applyFill="1" applyBorder="1" applyAlignment="1">
      <alignment wrapText="1"/>
    </xf>
    <xf numFmtId="166" fontId="9" fillId="3" borderId="36" xfId="0" applyNumberFormat="1" applyFont="1" applyFill="1" applyBorder="1" applyAlignment="1">
      <alignment wrapText="1"/>
    </xf>
    <xf numFmtId="166" fontId="9" fillId="0" borderId="0" xfId="0" applyNumberFormat="1" applyFont="1" applyAlignment="1">
      <alignment wrapText="1"/>
    </xf>
    <xf numFmtId="166" fontId="9" fillId="0" borderId="0" xfId="0" applyNumberFormat="1" applyFont="1" applyAlignment="1">
      <alignment horizontal="center" vertical="center" wrapText="1"/>
    </xf>
    <xf numFmtId="166" fontId="13" fillId="0" borderId="0" xfId="1" applyNumberFormat="1" applyFont="1" applyFill="1" applyBorder="1" applyAlignment="1">
      <alignment horizontal="right" vertical="center" wrapText="1"/>
    </xf>
    <xf numFmtId="166" fontId="10" fillId="2" borderId="0" xfId="0" applyNumberFormat="1" applyFont="1" applyFill="1" applyAlignment="1">
      <alignment horizontal="center" vertical="center" wrapText="1"/>
    </xf>
    <xf numFmtId="166" fontId="10" fillId="3" borderId="1" xfId="0" applyNumberFormat="1" applyFont="1" applyFill="1" applyBorder="1" applyAlignment="1">
      <alignment vertical="center" wrapText="1"/>
    </xf>
    <xf numFmtId="166" fontId="10" fillId="3" borderId="12" xfId="0" applyNumberFormat="1" applyFont="1" applyFill="1" applyBorder="1" applyAlignment="1">
      <alignment vertical="center" wrapText="1"/>
    </xf>
    <xf numFmtId="166" fontId="9" fillId="3" borderId="14" xfId="1" applyNumberFormat="1" applyFont="1" applyFill="1" applyBorder="1" applyAlignment="1" applyProtection="1">
      <alignment vertical="center" wrapText="1"/>
    </xf>
    <xf numFmtId="166" fontId="9" fillId="3" borderId="15" xfId="1" applyNumberFormat="1" applyFont="1" applyFill="1" applyBorder="1" applyAlignment="1" applyProtection="1">
      <alignment vertical="center" wrapText="1"/>
    </xf>
    <xf numFmtId="167" fontId="10" fillId="0" borderId="1" xfId="3" applyNumberFormat="1" applyFont="1" applyBorder="1" applyAlignment="1" applyProtection="1">
      <alignment vertical="center" wrapText="1"/>
      <protection locked="0"/>
    </xf>
    <xf numFmtId="167" fontId="10" fillId="3" borderId="1" xfId="3" applyNumberFormat="1" applyFont="1" applyFill="1" applyBorder="1" applyAlignment="1" applyProtection="1">
      <alignment vertical="center" wrapText="1"/>
    </xf>
    <xf numFmtId="167" fontId="9" fillId="7" borderId="1" xfId="3" applyNumberFormat="1" applyFont="1" applyFill="1" applyBorder="1" applyAlignment="1" applyProtection="1">
      <alignment vertical="center" wrapText="1"/>
    </xf>
    <xf numFmtId="167" fontId="10" fillId="0" borderId="0" xfId="3" applyNumberFormat="1" applyFont="1" applyFill="1" applyBorder="1" applyAlignment="1" applyProtection="1">
      <alignment vertical="center" wrapText="1"/>
      <protection locked="0"/>
    </xf>
    <xf numFmtId="9" fontId="10" fillId="0" borderId="1" xfId="0" applyNumberFormat="1" applyFont="1" applyBorder="1" applyAlignment="1">
      <alignment vertical="center" wrapText="1"/>
    </xf>
    <xf numFmtId="9" fontId="16" fillId="0" borderId="1" xfId="0" applyNumberFormat="1" applyFont="1" applyBorder="1" applyAlignment="1">
      <alignment vertical="center" wrapText="1"/>
    </xf>
    <xf numFmtId="168" fontId="10" fillId="2" borderId="5" xfId="1" applyNumberFormat="1" applyFont="1" applyFill="1" applyBorder="1" applyAlignment="1" applyProtection="1">
      <alignment horizontal="center" vertical="center" wrapText="1"/>
      <protection locked="0"/>
    </xf>
    <xf numFmtId="168" fontId="10" fillId="2" borderId="1" xfId="1" applyNumberFormat="1" applyFont="1" applyFill="1" applyBorder="1" applyAlignment="1" applyProtection="1">
      <alignment horizontal="center" vertical="center" wrapText="1"/>
      <protection locked="0"/>
    </xf>
    <xf numFmtId="168" fontId="10" fillId="0" borderId="1" xfId="0" applyNumberFormat="1" applyFont="1" applyBorder="1" applyAlignment="1" applyProtection="1">
      <alignment wrapText="1"/>
      <protection locked="0"/>
    </xf>
    <xf numFmtId="9" fontId="10" fillId="0" borderId="1" xfId="2" applyFont="1" applyBorder="1" applyAlignment="1" applyProtection="1">
      <alignment vertical="center" wrapText="1"/>
      <protection locked="0"/>
    </xf>
    <xf numFmtId="0" fontId="17" fillId="0" borderId="3" xfId="0" applyFont="1" applyBorder="1" applyAlignment="1">
      <alignment horizontal="left" vertical="center"/>
    </xf>
    <xf numFmtId="0" fontId="17" fillId="0" borderId="3" xfId="0" applyFont="1" applyBorder="1" applyAlignment="1">
      <alignment vertical="center"/>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164" fontId="10" fillId="0" borderId="1" xfId="1" applyFont="1" applyFill="1" applyBorder="1" applyAlignment="1" applyProtection="1">
      <alignment horizontal="left" vertical="center" wrapText="1"/>
      <protection locked="0"/>
    </xf>
    <xf numFmtId="167" fontId="10" fillId="0" borderId="1" xfId="3" applyNumberFormat="1" applyFont="1" applyFill="1" applyBorder="1" applyAlignment="1" applyProtection="1">
      <alignment horizontal="left" vertical="center" wrapText="1"/>
      <protection locked="0"/>
    </xf>
    <xf numFmtId="166" fontId="12" fillId="3" borderId="38" xfId="0" applyNumberFormat="1" applyFont="1" applyFill="1" applyBorder="1" applyAlignment="1">
      <alignment vertical="center" wrapText="1"/>
    </xf>
    <xf numFmtId="166" fontId="10" fillId="3" borderId="2" xfId="0" applyNumberFormat="1" applyFont="1" applyFill="1" applyBorder="1" applyAlignment="1">
      <alignment wrapText="1"/>
    </xf>
    <xf numFmtId="166" fontId="10" fillId="3" borderId="10" xfId="0" applyNumberFormat="1" applyFont="1" applyFill="1" applyBorder="1" applyAlignment="1">
      <alignment wrapText="1"/>
    </xf>
    <xf numFmtId="166" fontId="10" fillId="3" borderId="39" xfId="0" applyNumberFormat="1" applyFont="1" applyFill="1" applyBorder="1" applyAlignment="1">
      <alignment vertical="center" wrapText="1"/>
    </xf>
    <xf numFmtId="166" fontId="10" fillId="3" borderId="40" xfId="1" applyNumberFormat="1" applyFont="1" applyFill="1" applyBorder="1" applyAlignment="1">
      <alignment wrapText="1"/>
    </xf>
    <xf numFmtId="166" fontId="9" fillId="3" borderId="41" xfId="0" applyNumberFormat="1" applyFont="1" applyFill="1" applyBorder="1" applyAlignment="1">
      <alignment wrapText="1"/>
    </xf>
    <xf numFmtId="43" fontId="10" fillId="0" borderId="1" xfId="3" applyFont="1" applyBorder="1" applyAlignment="1" applyProtection="1">
      <alignment horizontal="center" vertical="center" wrapText="1"/>
      <protection locked="0"/>
    </xf>
    <xf numFmtId="43" fontId="10" fillId="2" borderId="1" xfId="3" applyFont="1" applyFill="1" applyBorder="1" applyAlignment="1" applyProtection="1">
      <alignment horizontal="center" vertical="center" wrapText="1"/>
      <protection locked="0"/>
    </xf>
    <xf numFmtId="43" fontId="16" fillId="0" borderId="1" xfId="3" applyFont="1" applyBorder="1" applyAlignment="1">
      <alignment vertical="center" wrapText="1"/>
    </xf>
    <xf numFmtId="43" fontId="10" fillId="0" borderId="1" xfId="3" applyFont="1" applyBorder="1" applyAlignment="1" applyProtection="1">
      <alignment vertical="center" wrapText="1"/>
      <protection locked="0"/>
    </xf>
    <xf numFmtId="43" fontId="6" fillId="0" borderId="0" xfId="3" applyFont="1" applyBorder="1" applyAlignment="1">
      <alignment wrapText="1"/>
    </xf>
    <xf numFmtId="43" fontId="8" fillId="2" borderId="0" xfId="3" applyFont="1" applyFill="1" applyBorder="1" applyAlignment="1">
      <alignment horizontal="left" wrapText="1"/>
    </xf>
    <xf numFmtId="43" fontId="0" fillId="0" borderId="0" xfId="3" applyFont="1" applyFill="1" applyBorder="1" applyAlignment="1">
      <alignment wrapText="1"/>
    </xf>
    <xf numFmtId="43" fontId="9" fillId="3" borderId="1" xfId="3" applyFont="1" applyFill="1" applyBorder="1" applyAlignment="1">
      <alignment horizontal="center" vertical="center" wrapText="1"/>
    </xf>
    <xf numFmtId="43" fontId="17" fillId="0" borderId="3" xfId="3" applyFont="1" applyBorder="1" applyAlignment="1">
      <alignment horizontal="left" vertical="center"/>
    </xf>
    <xf numFmtId="43" fontId="9" fillId="3" borderId="1" xfId="3" applyFont="1" applyFill="1" applyBorder="1" applyAlignment="1" applyProtection="1">
      <alignment horizontal="center" vertical="center" wrapText="1"/>
    </xf>
    <xf numFmtId="43" fontId="10" fillId="2" borderId="0" xfId="3" applyFont="1" applyFill="1" applyBorder="1" applyAlignment="1" applyProtection="1">
      <alignment horizontal="center" vertical="center" wrapText="1"/>
      <protection locked="0"/>
    </xf>
    <xf numFmtId="43" fontId="9" fillId="9" borderId="3" xfId="3" applyFont="1" applyFill="1" applyBorder="1" applyAlignment="1">
      <alignment vertical="center" wrapText="1"/>
    </xf>
    <xf numFmtId="43" fontId="10" fillId="2" borderId="0" xfId="3" applyFont="1" applyFill="1" applyBorder="1" applyAlignment="1" applyProtection="1">
      <alignment vertical="center" wrapText="1"/>
      <protection locked="0"/>
    </xf>
    <xf numFmtId="43" fontId="10" fillId="2" borderId="1" xfId="3" applyFont="1" applyFill="1" applyBorder="1" applyAlignment="1" applyProtection="1">
      <alignment vertical="center" wrapText="1"/>
      <protection locked="0"/>
    </xf>
    <xf numFmtId="43" fontId="9" fillId="2" borderId="0" xfId="3" applyFont="1" applyFill="1" applyBorder="1" applyAlignment="1" applyProtection="1">
      <alignment vertical="center" wrapText="1"/>
      <protection locked="0"/>
    </xf>
    <xf numFmtId="43" fontId="10" fillId="0" borderId="0" xfId="3" applyFont="1" applyFill="1" applyBorder="1" applyAlignment="1" applyProtection="1">
      <alignment vertical="center" wrapText="1"/>
      <protection locked="0"/>
    </xf>
    <xf numFmtId="43" fontId="0" fillId="0" borderId="0" xfId="3" applyFont="1" applyBorder="1" applyAlignment="1">
      <alignment wrapText="1"/>
    </xf>
    <xf numFmtId="43" fontId="9" fillId="2" borderId="0" xfId="3" applyFont="1" applyFill="1" applyBorder="1" applyAlignment="1">
      <alignment vertical="center" wrapText="1"/>
    </xf>
    <xf numFmtId="43" fontId="9" fillId="2" borderId="0" xfId="3" applyFont="1" applyFill="1" applyBorder="1" applyAlignment="1" applyProtection="1">
      <alignment horizontal="center" vertical="center" wrapText="1"/>
    </xf>
    <xf numFmtId="43" fontId="9" fillId="2" borderId="0" xfId="3" applyFont="1" applyFill="1" applyBorder="1" applyAlignment="1" applyProtection="1">
      <alignment horizontal="right" vertical="center" wrapText="1"/>
      <protection locked="0"/>
    </xf>
    <xf numFmtId="43" fontId="9" fillId="2" borderId="0" xfId="3" applyFont="1" applyFill="1" applyBorder="1" applyAlignment="1" applyProtection="1">
      <alignment vertical="center" wrapText="1"/>
    </xf>
    <xf numFmtId="43" fontId="9" fillId="0" borderId="0" xfId="3" applyFont="1" applyFill="1" applyBorder="1" applyAlignment="1">
      <alignment vertical="center" wrapText="1"/>
    </xf>
    <xf numFmtId="43" fontId="9" fillId="3" borderId="1" xfId="2" applyNumberFormat="1" applyFont="1" applyFill="1" applyBorder="1" applyAlignment="1" applyProtection="1">
      <alignment vertical="center" wrapText="1"/>
    </xf>
    <xf numFmtId="4" fontId="9" fillId="3" borderId="1" xfId="2" applyNumberFormat="1" applyFont="1" applyFill="1" applyBorder="1" applyAlignment="1" applyProtection="1">
      <alignment vertical="center" wrapText="1"/>
    </xf>
    <xf numFmtId="0" fontId="18" fillId="10" borderId="42" xfId="0" applyFont="1" applyFill="1" applyBorder="1" applyAlignment="1">
      <alignment vertical="top" wrapText="1"/>
    </xf>
    <xf numFmtId="0" fontId="3" fillId="3" borderId="42" xfId="0" applyFont="1" applyFill="1" applyBorder="1" applyAlignment="1">
      <alignment horizontal="center" vertical="center"/>
    </xf>
    <xf numFmtId="0" fontId="3" fillId="3" borderId="43" xfId="0" applyFont="1" applyFill="1" applyBorder="1" applyAlignment="1">
      <alignment vertical="center" wrapText="1"/>
    </xf>
    <xf numFmtId="0" fontId="0" fillId="3" borderId="43" xfId="0" applyFill="1" applyBorder="1" applyAlignment="1">
      <alignment wrapText="1"/>
    </xf>
    <xf numFmtId="0" fontId="3" fillId="3" borderId="43" xfId="0" applyFont="1" applyFill="1" applyBorder="1" applyAlignment="1">
      <alignment wrapText="1"/>
    </xf>
    <xf numFmtId="0" fontId="3" fillId="3" borderId="44" xfId="0" applyFont="1" applyFill="1" applyBorder="1" applyAlignment="1">
      <alignment wrapText="1"/>
    </xf>
    <xf numFmtId="0" fontId="3" fillId="3" borderId="54" xfId="0" applyFont="1" applyFill="1" applyBorder="1"/>
    <xf numFmtId="0" fontId="3" fillId="3" borderId="11" xfId="0" applyFont="1" applyFill="1" applyBorder="1"/>
    <xf numFmtId="0" fontId="3" fillId="3" borderId="1" xfId="0" applyFont="1" applyFill="1" applyBorder="1"/>
    <xf numFmtId="0" fontId="3" fillId="3" borderId="12" xfId="0" applyFont="1" applyFill="1" applyBorder="1"/>
    <xf numFmtId="0" fontId="0" fillId="3" borderId="11" xfId="0" applyFill="1" applyBorder="1" applyAlignment="1">
      <alignment vertical="top" wrapText="1"/>
    </xf>
    <xf numFmtId="9" fontId="0" fillId="3" borderId="1" xfId="2" applyFont="1" applyFill="1" applyBorder="1" applyAlignment="1">
      <alignment vertical="center"/>
    </xf>
    <xf numFmtId="165" fontId="0" fillId="3" borderId="12" xfId="0" applyNumberFormat="1" applyFill="1" applyBorder="1" applyAlignment="1">
      <alignment vertical="center"/>
    </xf>
    <xf numFmtId="0" fontId="0" fillId="3" borderId="11" xfId="0" applyFill="1" applyBorder="1" applyAlignment="1">
      <alignment vertical="top"/>
    </xf>
    <xf numFmtId="0" fontId="0" fillId="3" borderId="13" xfId="0" applyFill="1" applyBorder="1" applyAlignment="1">
      <alignment vertical="top"/>
    </xf>
    <xf numFmtId="165" fontId="0" fillId="3" borderId="15" xfId="0" applyNumberFormat="1" applyFill="1" applyBorder="1" applyAlignment="1">
      <alignment vertical="center"/>
    </xf>
    <xf numFmtId="0" fontId="0" fillId="3" borderId="11" xfId="0" applyFill="1" applyBorder="1" applyAlignment="1">
      <alignment vertical="center" wrapText="1"/>
    </xf>
    <xf numFmtId="0" fontId="0" fillId="3" borderId="11" xfId="0" applyFill="1" applyBorder="1" applyAlignment="1">
      <alignment wrapText="1"/>
    </xf>
    <xf numFmtId="0" fontId="0" fillId="3" borderId="11" xfId="0" applyFill="1" applyBorder="1"/>
    <xf numFmtId="0" fontId="0" fillId="3" borderId="13" xfId="0" applyFill="1" applyBorder="1"/>
    <xf numFmtId="0" fontId="10" fillId="0" borderId="0" xfId="0" applyFont="1"/>
    <xf numFmtId="0" fontId="9" fillId="3" borderId="30" xfId="0" applyFont="1" applyFill="1" applyBorder="1" applyAlignment="1">
      <alignment horizontal="center" wrapText="1"/>
    </xf>
    <xf numFmtId="0" fontId="9" fillId="3" borderId="5" xfId="0" applyFont="1" applyFill="1" applyBorder="1" applyAlignment="1">
      <alignment horizontal="center" wrapText="1"/>
    </xf>
    <xf numFmtId="0" fontId="12" fillId="3" borderId="11" xfId="0" applyFont="1" applyFill="1" applyBorder="1" applyAlignment="1">
      <alignment vertical="center" wrapText="1"/>
    </xf>
    <xf numFmtId="165" fontId="10" fillId="3" borderId="5" xfId="0" applyNumberFormat="1" applyFont="1" applyFill="1" applyBorder="1" applyAlignment="1">
      <alignment wrapText="1"/>
    </xf>
    <xf numFmtId="165" fontId="9" fillId="3" borderId="56" xfId="0" applyNumberFormat="1" applyFont="1" applyFill="1" applyBorder="1" applyAlignment="1">
      <alignment wrapText="1"/>
    </xf>
    <xf numFmtId="165" fontId="9" fillId="3" borderId="12" xfId="0" applyNumberFormat="1" applyFont="1" applyFill="1" applyBorder="1" applyAlignment="1">
      <alignment wrapText="1"/>
    </xf>
    <xf numFmtId="0" fontId="12" fillId="3" borderId="11" xfId="0" applyFont="1" applyFill="1" applyBorder="1" applyAlignment="1" applyProtection="1">
      <alignment vertical="center" wrapText="1"/>
      <protection locked="0"/>
    </xf>
    <xf numFmtId="0" fontId="12" fillId="3" borderId="9" xfId="0" applyFont="1" applyFill="1" applyBorder="1" applyAlignment="1">
      <alignment vertical="center" wrapText="1"/>
    </xf>
    <xf numFmtId="165" fontId="10" fillId="3" borderId="2" xfId="0" applyNumberFormat="1" applyFont="1" applyFill="1" applyBorder="1" applyAlignment="1">
      <alignment wrapText="1"/>
    </xf>
    <xf numFmtId="165" fontId="9" fillId="3" borderId="10" xfId="0" applyNumberFormat="1" applyFont="1" applyFill="1" applyBorder="1" applyAlignment="1">
      <alignment wrapText="1"/>
    </xf>
    <xf numFmtId="164" fontId="10" fillId="3" borderId="16" xfId="1" applyFont="1" applyFill="1" applyBorder="1" applyAlignment="1" applyProtection="1">
      <alignment wrapText="1"/>
    </xf>
    <xf numFmtId="164" fontId="10" fillId="3" borderId="17" xfId="1" applyFont="1" applyFill="1" applyBorder="1" applyAlignment="1">
      <alignment wrapText="1"/>
    </xf>
    <xf numFmtId="165" fontId="10" fillId="3" borderId="19" xfId="0" applyNumberFormat="1" applyFont="1" applyFill="1" applyBorder="1" applyAlignment="1">
      <alignment wrapText="1"/>
    </xf>
    <xf numFmtId="164" fontId="10" fillId="3" borderId="11" xfId="1" applyFont="1" applyFill="1" applyBorder="1" applyAlignment="1" applyProtection="1">
      <alignment wrapText="1"/>
    </xf>
    <xf numFmtId="164" fontId="9" fillId="3" borderId="1" xfId="1" applyFont="1" applyFill="1" applyBorder="1" applyAlignment="1">
      <alignment wrapText="1"/>
    </xf>
    <xf numFmtId="164" fontId="9" fillId="3" borderId="12" xfId="1" applyFont="1" applyFill="1" applyBorder="1" applyAlignment="1">
      <alignment wrapText="1"/>
    </xf>
    <xf numFmtId="164" fontId="9" fillId="3" borderId="13" xfId="1" applyFont="1" applyFill="1" applyBorder="1" applyAlignment="1" applyProtection="1">
      <alignment wrapText="1"/>
    </xf>
    <xf numFmtId="164" fontId="9" fillId="3" borderId="14" xfId="1" applyFont="1" applyFill="1" applyBorder="1" applyAlignment="1">
      <alignment wrapText="1"/>
    </xf>
    <xf numFmtId="164" fontId="9" fillId="3" borderId="15" xfId="1" applyFont="1" applyFill="1" applyBorder="1" applyAlignment="1">
      <alignment wrapText="1"/>
    </xf>
    <xf numFmtId="0" fontId="9" fillId="3" borderId="12" xfId="0" applyFont="1" applyFill="1" applyBorder="1" applyAlignment="1">
      <alignment horizontal="center" vertical="center" wrapText="1"/>
    </xf>
    <xf numFmtId="0" fontId="9" fillId="3" borderId="23" xfId="0" applyFont="1" applyFill="1" applyBorder="1" applyAlignment="1">
      <alignment horizontal="center" vertical="center" wrapText="1"/>
    </xf>
    <xf numFmtId="164" fontId="9" fillId="3" borderId="1" xfId="1" applyFont="1" applyFill="1" applyBorder="1" applyAlignment="1">
      <alignment vertical="center" wrapText="1"/>
    </xf>
    <xf numFmtId="165" fontId="9" fillId="3" borderId="12" xfId="2" applyNumberFormat="1" applyFont="1" applyFill="1" applyBorder="1" applyAlignment="1">
      <alignment vertical="center" wrapText="1"/>
    </xf>
    <xf numFmtId="9" fontId="9" fillId="3" borderId="23" xfId="2" applyFont="1" applyFill="1" applyBorder="1" applyAlignment="1">
      <alignment vertical="center" wrapText="1"/>
    </xf>
    <xf numFmtId="9" fontId="9" fillId="3" borderId="53" xfId="2" applyFont="1" applyFill="1" applyBorder="1" applyAlignment="1">
      <alignment vertical="center" wrapText="1"/>
    </xf>
    <xf numFmtId="165" fontId="3" fillId="3" borderId="14" xfId="0" applyNumberFormat="1" applyFont="1" applyFill="1" applyBorder="1"/>
    <xf numFmtId="0" fontId="9" fillId="9" borderId="20" xfId="0" applyFont="1" applyFill="1" applyBorder="1" applyAlignment="1">
      <alignment vertical="center"/>
    </xf>
    <xf numFmtId="43" fontId="0" fillId="0" borderId="0" xfId="2" applyNumberFormat="1" applyFont="1" applyFill="1" applyBorder="1" applyAlignment="1">
      <alignment wrapText="1"/>
    </xf>
    <xf numFmtId="43" fontId="0" fillId="3" borderId="19" xfId="3" applyFont="1" applyFill="1" applyBorder="1" applyAlignment="1">
      <alignment vertical="center" wrapText="1"/>
    </xf>
    <xf numFmtId="43" fontId="0" fillId="0" borderId="0" xfId="0" applyNumberFormat="1" applyAlignment="1">
      <alignment wrapText="1"/>
    </xf>
    <xf numFmtId="43" fontId="0" fillId="0" borderId="0" xfId="3" applyFont="1" applyAlignment="1">
      <alignment wrapText="1"/>
    </xf>
    <xf numFmtId="0" fontId="10" fillId="0" borderId="1" xfId="0" applyFont="1" applyBorder="1" applyAlignment="1">
      <alignment vertical="center" wrapText="1"/>
    </xf>
    <xf numFmtId="43" fontId="16" fillId="0" borderId="1" xfId="3" applyFont="1" applyFill="1" applyBorder="1" applyAlignment="1">
      <alignment vertical="center" wrapText="1"/>
    </xf>
    <xf numFmtId="49" fontId="10" fillId="0" borderId="1" xfId="1" applyNumberFormat="1" applyFont="1" applyFill="1" applyBorder="1" applyAlignment="1" applyProtection="1">
      <alignment horizontal="left" wrapText="1"/>
      <protection locked="0"/>
    </xf>
    <xf numFmtId="43" fontId="10" fillId="0" borderId="1" xfId="3" applyFont="1" applyFill="1" applyBorder="1" applyAlignment="1" applyProtection="1">
      <alignment horizontal="center" vertical="center" wrapText="1"/>
      <protection locked="0"/>
    </xf>
    <xf numFmtId="167" fontId="10" fillId="0" borderId="1" xfId="3" applyNumberFormat="1" applyFont="1" applyFill="1" applyBorder="1" applyAlignment="1" applyProtection="1">
      <alignment horizontal="left" wrapText="1"/>
      <protection locked="0"/>
    </xf>
    <xf numFmtId="0" fontId="14" fillId="0" borderId="0" xfId="0" applyFont="1" applyAlignment="1">
      <alignment wrapText="1"/>
    </xf>
    <xf numFmtId="0" fontId="20" fillId="0" borderId="0" xfId="0" applyFont="1" applyAlignment="1">
      <alignment wrapText="1"/>
    </xf>
    <xf numFmtId="0" fontId="7" fillId="0" borderId="0" xfId="0" applyFont="1" applyAlignment="1">
      <alignment wrapText="1"/>
    </xf>
    <xf numFmtId="0" fontId="9" fillId="3" borderId="1" xfId="2" applyNumberFormat="1" applyFont="1" applyFill="1" applyBorder="1" applyAlignment="1" applyProtection="1">
      <alignment horizontal="right" vertical="center" wrapText="1"/>
    </xf>
    <xf numFmtId="14" fontId="0" fillId="0" borderId="0" xfId="0" applyNumberFormat="1"/>
    <xf numFmtId="169" fontId="0" fillId="0" borderId="0" xfId="0" applyNumberFormat="1"/>
    <xf numFmtId="3" fontId="0" fillId="0" borderId="0" xfId="0" applyNumberFormat="1"/>
    <xf numFmtId="0" fontId="0" fillId="11" borderId="0" xfId="0" applyFill="1"/>
    <xf numFmtId="169" fontId="0" fillId="11" borderId="0" xfId="0" applyNumberFormat="1" applyFill="1"/>
    <xf numFmtId="3" fontId="0" fillId="11" borderId="0" xfId="0" applyNumberFormat="1" applyFill="1"/>
    <xf numFmtId="43" fontId="10" fillId="0" borderId="0" xfId="3" applyFont="1"/>
    <xf numFmtId="0" fontId="22" fillId="0" borderId="0" xfId="0" applyFont="1" applyAlignment="1">
      <alignment vertical="center"/>
    </xf>
    <xf numFmtId="0" fontId="0" fillId="12" borderId="0" xfId="0" applyFill="1"/>
    <xf numFmtId="169" fontId="0" fillId="12" borderId="0" xfId="0" applyNumberFormat="1" applyFill="1"/>
    <xf numFmtId="3" fontId="0" fillId="12" borderId="0" xfId="0" applyNumberFormat="1" applyFill="1"/>
    <xf numFmtId="0" fontId="3" fillId="12" borderId="0" xfId="0" applyFont="1" applyFill="1"/>
    <xf numFmtId="3" fontId="3" fillId="12" borderId="0" xfId="0" applyNumberFormat="1" applyFont="1" applyFill="1"/>
    <xf numFmtId="10" fontId="0" fillId="3" borderId="15" xfId="2" applyNumberFormat="1" applyFont="1" applyFill="1" applyBorder="1" applyAlignment="1">
      <alignment wrapText="1"/>
    </xf>
    <xf numFmtId="43" fontId="0" fillId="0" borderId="0" xfId="0" applyNumberFormat="1"/>
    <xf numFmtId="43" fontId="0" fillId="0" borderId="0" xfId="3" applyFont="1"/>
    <xf numFmtId="43" fontId="3" fillId="12" borderId="0" xfId="3" applyFont="1" applyFill="1"/>
    <xf numFmtId="14" fontId="0" fillId="11" borderId="0" xfId="0" applyNumberFormat="1" applyFill="1"/>
    <xf numFmtId="0" fontId="3" fillId="0" borderId="0" xfId="0" applyFont="1"/>
    <xf numFmtId="0" fontId="9" fillId="11" borderId="0" xfId="0" applyFont="1" applyFill="1"/>
    <xf numFmtId="43" fontId="9" fillId="11" borderId="0" xfId="3" applyFont="1" applyFill="1"/>
    <xf numFmtId="170" fontId="0" fillId="0" borderId="0" xfId="0" applyNumberFormat="1"/>
    <xf numFmtId="0" fontId="4" fillId="0" borderId="0" xfId="0" applyFont="1" applyAlignment="1">
      <alignment horizontal="left" vertical="top" wrapText="1"/>
    </xf>
    <xf numFmtId="0" fontId="11" fillId="2" borderId="1" xfId="0" applyFont="1" applyFill="1" applyBorder="1" applyAlignment="1" applyProtection="1">
      <alignment horizontal="left" vertical="top" wrapText="1"/>
      <protection locked="0"/>
    </xf>
    <xf numFmtId="164" fontId="11" fillId="2" borderId="1" xfId="1" applyFont="1" applyFill="1" applyBorder="1" applyAlignment="1" applyProtection="1">
      <alignment horizontal="left" vertical="top" wrapText="1"/>
      <protection locked="0"/>
    </xf>
    <xf numFmtId="0" fontId="7" fillId="0" borderId="0" xfId="0" applyFont="1" applyAlignment="1">
      <alignment horizontal="left" wrapText="1"/>
    </xf>
    <xf numFmtId="0" fontId="9" fillId="9" borderId="20" xfId="0" applyFont="1" applyFill="1" applyBorder="1" applyAlignment="1">
      <alignment horizontal="left" vertical="center" wrapText="1"/>
    </xf>
    <xf numFmtId="0" fontId="9" fillId="9" borderId="3" xfId="0" applyFont="1" applyFill="1" applyBorder="1" applyAlignment="1">
      <alignment horizontal="left" vertical="center" wrapText="1"/>
    </xf>
    <xf numFmtId="0" fontId="9" fillId="9" borderId="4" xfId="0" applyFont="1" applyFill="1" applyBorder="1" applyAlignment="1">
      <alignment horizontal="left" vertical="center" wrapText="1"/>
    </xf>
    <xf numFmtId="0" fontId="17" fillId="0" borderId="20" xfId="0" applyFont="1" applyBorder="1" applyAlignment="1">
      <alignment horizontal="left" vertical="center" wrapText="1"/>
    </xf>
    <xf numFmtId="0" fontId="17" fillId="0" borderId="3" xfId="0" applyFont="1" applyBorder="1" applyAlignment="1">
      <alignment horizontal="left" vertical="center" wrapText="1"/>
    </xf>
    <xf numFmtId="0" fontId="17" fillId="0" borderId="30" xfId="0" applyFont="1" applyBorder="1" applyAlignment="1">
      <alignment horizontal="left" vertical="center" wrapText="1"/>
    </xf>
    <xf numFmtId="0" fontId="17" fillId="0" borderId="0" xfId="0" applyFont="1" applyAlignment="1">
      <alignment horizontal="left" vertical="center" wrapText="1"/>
    </xf>
    <xf numFmtId="0" fontId="17" fillId="0" borderId="37" xfId="0" applyFont="1" applyBorder="1" applyAlignment="1">
      <alignment horizontal="left" vertical="center" wrapText="1"/>
    </xf>
    <xf numFmtId="0" fontId="11" fillId="0" borderId="20" xfId="0" applyFont="1" applyBorder="1" applyAlignment="1">
      <alignment horizontal="left" vertical="center" wrapText="1"/>
    </xf>
    <xf numFmtId="0" fontId="11" fillId="0" borderId="3" xfId="0" applyFont="1" applyBorder="1" applyAlignment="1">
      <alignment horizontal="left" vertical="center" wrapText="1"/>
    </xf>
    <xf numFmtId="0" fontId="17" fillId="0" borderId="20" xfId="0" applyFont="1" applyBorder="1" applyAlignment="1">
      <alignment horizontal="left" vertical="center"/>
    </xf>
    <xf numFmtId="0" fontId="17" fillId="0" borderId="3" xfId="0" applyFont="1" applyBorder="1" applyAlignment="1">
      <alignment horizontal="left" vertical="center"/>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0" borderId="0" xfId="0" applyFont="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8" borderId="13" xfId="0" applyFill="1" applyBorder="1" applyAlignment="1">
      <alignment horizontal="center" vertical="center" wrapText="1"/>
    </xf>
    <xf numFmtId="0" fontId="0" fillId="8" borderId="15" xfId="0" applyFill="1" applyBorder="1" applyAlignment="1">
      <alignment horizontal="center" vertical="center" wrapText="1"/>
    </xf>
    <xf numFmtId="0" fontId="0" fillId="0" borderId="0" xfId="0" applyAlignment="1">
      <alignment wrapText="1"/>
    </xf>
    <xf numFmtId="9" fontId="0" fillId="0" borderId="0" xfId="2" applyFont="1" applyAlignment="1">
      <alignment wrapText="1"/>
    </xf>
    <xf numFmtId="166" fontId="9" fillId="3" borderId="20" xfId="0" applyNumberFormat="1" applyFont="1" applyFill="1" applyBorder="1" applyAlignment="1">
      <alignment horizontal="left" wrapText="1"/>
    </xf>
    <xf numFmtId="166" fontId="9" fillId="3" borderId="3" xfId="0" applyNumberFormat="1" applyFont="1" applyFill="1" applyBorder="1" applyAlignment="1">
      <alignment horizontal="left" wrapText="1"/>
    </xf>
    <xf numFmtId="166" fontId="9" fillId="3" borderId="4" xfId="0" applyNumberFormat="1" applyFont="1" applyFill="1" applyBorder="1" applyAlignment="1">
      <alignment horizontal="left" wrapText="1"/>
    </xf>
    <xf numFmtId="166" fontId="9" fillId="3" borderId="27" xfId="0" applyNumberFormat="1" applyFont="1" applyFill="1" applyBorder="1" applyAlignment="1">
      <alignment horizontal="center" wrapText="1"/>
    </xf>
    <xf numFmtId="166" fontId="9" fillId="3" borderId="28" xfId="0" applyNumberFormat="1" applyFont="1" applyFill="1" applyBorder="1" applyAlignment="1">
      <alignment horizontal="center" wrapText="1"/>
    </xf>
    <xf numFmtId="166" fontId="9" fillId="3" borderId="29" xfId="0" applyNumberFormat="1" applyFont="1" applyFill="1" applyBorder="1" applyAlignment="1">
      <alignment horizontal="center" wrapText="1"/>
    </xf>
    <xf numFmtId="166" fontId="9" fillId="3" borderId="25" xfId="0" applyNumberFormat="1" applyFont="1" applyFill="1" applyBorder="1" applyAlignment="1">
      <alignment horizontal="left" wrapText="1"/>
    </xf>
    <xf numFmtId="166" fontId="9" fillId="3" borderId="24" xfId="0" applyNumberFormat="1" applyFont="1" applyFill="1" applyBorder="1" applyAlignment="1">
      <alignment horizontal="left" wrapText="1"/>
    </xf>
    <xf numFmtId="166" fontId="9" fillId="3" borderId="26" xfId="0" applyNumberFormat="1" applyFont="1" applyFill="1" applyBorder="1" applyAlignment="1">
      <alignment horizontal="left" wrapText="1"/>
    </xf>
    <xf numFmtId="166" fontId="4" fillId="0" borderId="0" xfId="0" applyNumberFormat="1" applyFont="1" applyAlignment="1">
      <alignment horizontal="left" vertical="top" wrapText="1"/>
    </xf>
    <xf numFmtId="166" fontId="14" fillId="0" borderId="24" xfId="0" applyNumberFormat="1" applyFont="1" applyBorder="1" applyAlignment="1">
      <alignment horizontal="left" wrapText="1"/>
    </xf>
    <xf numFmtId="165" fontId="3" fillId="3" borderId="25" xfId="0" applyNumberFormat="1" applyFont="1" applyFill="1" applyBorder="1" applyAlignment="1">
      <alignment horizontal="center"/>
    </xf>
    <xf numFmtId="165" fontId="3" fillId="3" borderId="55" xfId="0" applyNumberFormat="1" applyFont="1" applyFill="1" applyBorder="1" applyAlignment="1">
      <alignment horizontal="center"/>
    </xf>
    <xf numFmtId="0" fontId="3" fillId="10" borderId="45" xfId="0" applyFont="1" applyFill="1" applyBorder="1" applyAlignment="1">
      <alignment horizontal="center" vertical="center"/>
    </xf>
    <xf numFmtId="0" fontId="3" fillId="10" borderId="46" xfId="0" applyFont="1" applyFill="1" applyBorder="1" applyAlignment="1">
      <alignment horizontal="center" vertical="center"/>
    </xf>
    <xf numFmtId="0" fontId="3" fillId="10" borderId="47" xfId="0" applyFont="1" applyFill="1" applyBorder="1" applyAlignment="1">
      <alignment horizontal="center" vertical="center"/>
    </xf>
    <xf numFmtId="0" fontId="3" fillId="10" borderId="48" xfId="0" applyFont="1" applyFill="1" applyBorder="1" applyAlignment="1">
      <alignment horizontal="center" vertical="center"/>
    </xf>
    <xf numFmtId="0" fontId="3" fillId="10" borderId="49" xfId="0" applyFont="1" applyFill="1" applyBorder="1" applyAlignment="1">
      <alignment horizontal="center" vertical="center"/>
    </xf>
    <xf numFmtId="0" fontId="3" fillId="10" borderId="50" xfId="0" applyFont="1" applyFill="1" applyBorder="1" applyAlignment="1">
      <alignment horizontal="center" vertical="center"/>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165" fontId="3" fillId="3" borderId="20" xfId="0" applyNumberFormat="1" applyFont="1" applyFill="1" applyBorder="1" applyAlignment="1">
      <alignment horizontal="center"/>
    </xf>
    <xf numFmtId="165" fontId="3" fillId="3" borderId="23" xfId="0" applyNumberFormat="1" applyFont="1" applyFill="1" applyBorder="1" applyAlignment="1">
      <alignment horizontal="center"/>
    </xf>
    <xf numFmtId="0" fontId="0" fillId="3" borderId="51"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9" fillId="10" borderId="45" xfId="0" applyFont="1" applyFill="1" applyBorder="1" applyAlignment="1">
      <alignment horizontal="center" vertical="center"/>
    </xf>
    <xf numFmtId="0" fontId="9" fillId="10" borderId="46" xfId="0" applyFont="1" applyFill="1" applyBorder="1" applyAlignment="1">
      <alignment horizontal="center" vertical="center"/>
    </xf>
    <xf numFmtId="0" fontId="9" fillId="10" borderId="47" xfId="0" applyFont="1" applyFill="1" applyBorder="1" applyAlignment="1">
      <alignment horizontal="center" vertical="center"/>
    </xf>
    <xf numFmtId="0" fontId="9" fillId="10" borderId="48" xfId="0" applyFont="1" applyFill="1" applyBorder="1" applyAlignment="1">
      <alignment horizontal="center" vertical="center"/>
    </xf>
    <xf numFmtId="0" fontId="9" fillId="10" borderId="49" xfId="0" applyFont="1" applyFill="1" applyBorder="1" applyAlignment="1">
      <alignment horizontal="center" vertical="center"/>
    </xf>
    <xf numFmtId="0" fontId="9" fillId="10" borderId="50" xfId="0" applyFont="1" applyFill="1" applyBorder="1" applyAlignment="1">
      <alignment horizontal="center" vertical="center"/>
    </xf>
    <xf numFmtId="0" fontId="9" fillId="3" borderId="27" xfId="0" applyFont="1" applyFill="1" applyBorder="1" applyAlignment="1">
      <alignment horizontal="center" wrapText="1"/>
    </xf>
    <xf numFmtId="0" fontId="9" fillId="3" borderId="28" xfId="0" applyFont="1" applyFill="1" applyBorder="1" applyAlignment="1">
      <alignment horizontal="center" wrapText="1"/>
    </xf>
    <xf numFmtId="0" fontId="9" fillId="3" borderId="47" xfId="0" applyFont="1" applyFill="1" applyBorder="1" applyAlignment="1">
      <alignment horizontal="center" wrapText="1"/>
    </xf>
  </cellXfs>
  <cellStyles count="5">
    <cellStyle name="Milliers" xfId="3" builtinId="3"/>
    <cellStyle name="Milliers 2" xfId="4" xr:uid="{CF540C51-3788-4BE6-96B6-6048DB1CAC12}"/>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5" formatCode="_-* #,##0.00_-;\-* #,##0.00_-;_-* &quot;-&quot;??_-;_-@_-"/>
    </dxf>
  </dxfs>
  <tableStyles count="0" defaultTableStyle="TableStyleMedium2" defaultPivotStyle="PivotStyleLight16"/>
  <colors>
    <mruColors>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cordaidorg.sharepoint.com/sites/crmdocs/account/United%20Nations%20Peacebuilding%20Fund%20(UNPBF)/opportunity/Renforcement%20de%20l'espace%20civique%20des%20femmes%20a%20travers%20la%20promotion%20et%20protection%20de%20leurs%20droits%20fondamentaux%20-%20l'acces%20a%20la%20ter/13.10.2021%20BUDGET%20UNPBF%20GYPI%202021%20APPEL%20A%20PROPOSITION%20Version%20r&#233;vis&#233;.xlsx?2987B42F" TargetMode="External"/><Relationship Id="rId1" Type="http://schemas.openxmlformats.org/officeDocument/2006/relationships/externalLinkPath" Target="file:///\\2987B42F\13.10.2021%20BUDGET%20UNPBF%20GYPI%202021%20APPEL%20A%20PROPOSITION%20Version%20r&#233;vis&#233;.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cordaidorg.sharepoint.com/sites/crmdocs/account/United%20Nations%20Peacebuilding%20Fund%20(UNPBF)/opportunity/Renforcement%20de%20l'espace%20civique%20des%20femmes%20a%20travers%20la%20promotion%20et%20protection%20de%20leurs%20droits%20fondamentaux%20-%20l'acces%20a%20la%20ter/PBF_project_document_template_2020_annex_d_project_budget_french%2013.10.2021.xlsx?2987B42F" TargetMode="External"/><Relationship Id="rId1" Type="http://schemas.openxmlformats.org/officeDocument/2006/relationships/externalLinkPath" Target="file:///\\2987B42F\PBF_project_document_template_2020_annex_d_project_budget_french%2013.1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rdaidUser\Downloads\copy_of_3._pbf_project_document_template_2020_annex_d_project_budget_french%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 activités"/>
      <sheetName val="Par Catégorie"/>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
          <cell r="D5" t="str">
            <v>Organisation recipiendiaire 1 (budget en USD)</v>
          </cell>
        </row>
        <row r="179">
          <cell r="E179">
            <v>0</v>
          </cell>
          <cell r="F179">
            <v>0</v>
          </cell>
        </row>
      </sheetData>
      <sheetData sheetId="2">
        <row r="198">
          <cell r="D198">
            <v>0</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
          <cell r="D5" t="str">
            <v>Organisation recipiendiaire 1 (budget en USD)</v>
          </cell>
          <cell r="E5" t="str">
            <v>Organisation recipiendiaire 2 (budget en USD)</v>
          </cell>
          <cell r="F5" t="str">
            <v>Organisation recipiendiaire 3 (budget en USD)</v>
          </cell>
        </row>
        <row r="16">
          <cell r="D16">
            <v>0</v>
          </cell>
          <cell r="E16">
            <v>0</v>
          </cell>
          <cell r="F16">
            <v>0</v>
          </cell>
        </row>
        <row r="26">
          <cell r="D26">
            <v>0</v>
          </cell>
          <cell r="E26">
            <v>0</v>
          </cell>
          <cell r="F26">
            <v>0</v>
          </cell>
        </row>
        <row r="36">
          <cell r="D36">
            <v>0</v>
          </cell>
          <cell r="E36">
            <v>0</v>
          </cell>
          <cell r="F36">
            <v>0</v>
          </cell>
        </row>
        <row r="46">
          <cell r="D46">
            <v>0</v>
          </cell>
          <cell r="E46">
            <v>0</v>
          </cell>
          <cell r="F46">
            <v>0</v>
          </cell>
        </row>
        <row r="58">
          <cell r="D58">
            <v>0</v>
          </cell>
          <cell r="E58">
            <v>0</v>
          </cell>
          <cell r="F58">
            <v>0</v>
          </cell>
        </row>
        <row r="68">
          <cell r="D68">
            <v>0</v>
          </cell>
          <cell r="E68">
            <v>0</v>
          </cell>
          <cell r="F68">
            <v>0</v>
          </cell>
        </row>
        <row r="78">
          <cell r="D78">
            <v>0</v>
          </cell>
          <cell r="E78">
            <v>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96">
          <cell r="D196">
            <v>0</v>
          </cell>
          <cell r="E196">
            <v>0</v>
          </cell>
          <cell r="F196">
            <v>0</v>
          </cell>
          <cell r="G196">
            <v>0</v>
          </cell>
          <cell r="H196">
            <v>0.7</v>
          </cell>
        </row>
        <row r="197">
          <cell r="D197">
            <v>0</v>
          </cell>
          <cell r="E197">
            <v>0</v>
          </cell>
          <cell r="F197">
            <v>0</v>
          </cell>
          <cell r="G197">
            <v>0</v>
          </cell>
          <cell r="H197">
            <v>0.3</v>
          </cell>
        </row>
        <row r="198">
          <cell r="D198">
            <v>0</v>
          </cell>
          <cell r="E198">
            <v>0</v>
          </cell>
          <cell r="F198">
            <v>0</v>
          </cell>
          <cell r="G198">
            <v>0</v>
          </cell>
          <cell r="H198">
            <v>0</v>
          </cell>
        </row>
        <row r="199">
          <cell r="D199">
            <v>0</v>
          </cell>
          <cell r="E199">
            <v>0</v>
          </cell>
          <cell r="F199">
            <v>0</v>
          </cell>
          <cell r="G199">
            <v>0</v>
          </cell>
        </row>
      </sheetData>
      <sheetData sheetId="2">
        <row r="198">
          <cell r="D198">
            <v>0</v>
          </cell>
          <cell r="E198">
            <v>0</v>
          </cell>
          <cell r="F198">
            <v>0</v>
          </cell>
        </row>
        <row r="199">
          <cell r="D199">
            <v>0</v>
          </cell>
          <cell r="E199">
            <v>0</v>
          </cell>
          <cell r="F199">
            <v>0</v>
          </cell>
        </row>
        <row r="200">
          <cell r="D200">
            <v>0</v>
          </cell>
          <cell r="E200">
            <v>0</v>
          </cell>
          <cell r="F200">
            <v>0</v>
          </cell>
        </row>
        <row r="201">
          <cell r="D201">
            <v>0</v>
          </cell>
          <cell r="E201">
            <v>0</v>
          </cell>
          <cell r="F201">
            <v>0</v>
          </cell>
        </row>
        <row r="202">
          <cell r="D202">
            <v>0</v>
          </cell>
          <cell r="E202">
            <v>0</v>
          </cell>
          <cell r="F202">
            <v>0</v>
          </cell>
        </row>
        <row r="203">
          <cell r="D203">
            <v>0</v>
          </cell>
          <cell r="E203">
            <v>0</v>
          </cell>
          <cell r="F203">
            <v>0</v>
          </cell>
        </row>
        <row r="204">
          <cell r="D204">
            <v>0</v>
          </cell>
          <cell r="E204">
            <v>0</v>
          </cell>
          <cell r="F204">
            <v>0</v>
          </cell>
        </row>
      </sheetData>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AF7AB76-C2A3-4B1E-A8E3-761AF95AA718}" name="Table13" displayName="Table13" ref="A1:Q1339" totalsRowCount="1">
  <autoFilter ref="A1:Q1338" xr:uid="{DAF7AB76-C2A3-4B1E-A8E3-761AF95AA718}"/>
  <tableColumns count="17">
    <tableColumn id="9" xr3:uid="{7AD16D81-105D-4DDC-BC4B-37AF469A4174}" name="Project Activity Id"/>
    <tableColumn id="10" xr3:uid="{D94D43FD-0744-4A3F-A7FF-716A869B2657}" name="Project Activity"/>
    <tableColumn id="11" xr3:uid="{D6EF096E-847F-4770-B05B-766C0A67959E}" name="Date"/>
    <tableColumn id="12" xr3:uid="{4625CFFB-5324-43D5-8586-0A6F639538F8}" name="Voucher"/>
    <tableColumn id="13" xr3:uid="{7809C389-FF1F-4658-B109-49F4E0BAF9B9}" name="Description"/>
    <tableColumn id="16" xr3:uid="{894498A8-E155-4169-B686-E75686346E68}" name="Cost Price"/>
    <tableColumn id="17" xr3:uid="{DD7085D7-3E9C-436D-960B-D587B1381FF2}" name="Transaction Currency"/>
    <tableColumn id="18" xr3:uid="{468F753A-EDEE-4A7F-AD03-6FA6BE34F558}" name="Amount Transaction currency"/>
    <tableColumn id="19" xr3:uid="{930340FC-8479-4A3E-9BF6-AA645B69DADF}" name="Amount Accounting Currency"/>
    <tableColumn id="20" xr3:uid="{D9F8B8D1-5A9E-49C5-9ED7-44AA0B4C2320}" name="Reporting Currency"/>
    <tableColumn id="21" xr3:uid="{3248CAEB-3322-4CAE-BF81-2D330DB16937}" name="Amount Reporting Currency" totalsRowDxfId="17"/>
    <tableColumn id="22" xr3:uid="{077BBFCE-6C49-4A97-82F7-0DB163780E86}" name="Posting Type"/>
    <tableColumn id="23" xr3:uid="{B4B14B39-6A77-4584-80AA-C68A6E139A3C}" name="Project Transaction Type"/>
    <tableColumn id="24" xr3:uid="{777A81F0-4D49-4548-9715-DD9816995A9D}" name="Category Group"/>
    <tableColumn id="25" xr3:uid="{ED2085DA-C305-4720-B782-D6CE688010CE}" name="ProjectCategoryId"/>
    <tableColumn id="26" xr3:uid="{9E64EC3A-935A-4EF1-8B5A-DEE02B0A2A2C}" name="TransId"/>
    <tableColumn id="27" xr3:uid="{22F065FC-4B8E-4CF8-A662-92FB795ACB18}" name="CreatedDatetim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6CBD-8758-4B77-BD4B-A76DC779430C}">
  <dimension ref="B2:E3"/>
  <sheetViews>
    <sheetView topLeftCell="A3" workbookViewId="0">
      <selection activeCell="B3" sqref="B3"/>
    </sheetView>
  </sheetViews>
  <sheetFormatPr baseColWidth="10" defaultColWidth="8.7265625" defaultRowHeight="14.5" x14ac:dyDescent="0.35"/>
  <cols>
    <col min="2" max="2" width="133.453125" customWidth="1"/>
  </cols>
  <sheetData>
    <row r="2" spans="2:5" ht="31.5" thickBot="1" x14ac:dyDescent="0.4">
      <c r="B2" s="283" t="s">
        <v>192</v>
      </c>
      <c r="C2" s="283"/>
      <c r="D2" s="283"/>
      <c r="E2" s="283"/>
    </row>
    <row r="3" spans="2:5" ht="296.5" thickBot="1" x14ac:dyDescent="0.4">
      <c r="B3" s="200" t="s">
        <v>193</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C74A3-CE06-4AD5-982A-67AD1B21F114}">
  <dimension ref="A2:V184"/>
  <sheetViews>
    <sheetView tabSelected="1" topLeftCell="A112" zoomScale="70" zoomScaleNormal="70" workbookViewId="0">
      <selection activeCell="H5" sqref="H5"/>
    </sheetView>
  </sheetViews>
  <sheetFormatPr baseColWidth="10" defaultColWidth="9.36328125" defaultRowHeight="14.5" x14ac:dyDescent="0.35"/>
  <cols>
    <col min="1" max="1" width="4.36328125" style="1" customWidth="1"/>
    <col min="2" max="2" width="21.36328125" style="1" customWidth="1"/>
    <col min="3" max="3" width="38.81640625" style="1" customWidth="1"/>
    <col min="4" max="4" width="17.36328125" style="1" customWidth="1"/>
    <col min="5" max="5" width="22.54296875" style="1" customWidth="1"/>
    <col min="6" max="6" width="18.81640625" style="1" customWidth="1"/>
    <col min="7" max="7" width="17" style="1" customWidth="1"/>
    <col min="8" max="8" width="28.453125" style="1" customWidth="1"/>
    <col min="9" max="9" width="19.90625" style="192" customWidth="1"/>
    <col min="10" max="10" width="34.81640625" style="7" customWidth="1"/>
    <col min="11" max="11" width="19.453125" style="1" customWidth="1"/>
    <col min="12" max="12" width="22.453125" style="1" customWidth="1"/>
    <col min="13" max="13" width="29.6328125" style="1" customWidth="1"/>
    <col min="14" max="14" width="23.453125" style="1" customWidth="1"/>
    <col min="15" max="15" width="18.453125" style="1" customWidth="1"/>
    <col min="16" max="16" width="17.453125" style="1" customWidth="1"/>
    <col min="17" max="17" width="25.36328125" style="1" customWidth="1"/>
    <col min="18" max="16384" width="9.36328125" style="1"/>
  </cols>
  <sheetData>
    <row r="2" spans="1:11" ht="29.25" customHeight="1" x14ac:dyDescent="1">
      <c r="B2" s="283" t="s">
        <v>0</v>
      </c>
      <c r="C2" s="283"/>
      <c r="D2" s="283"/>
      <c r="E2" s="283"/>
      <c r="F2" s="72"/>
      <c r="G2" s="2"/>
      <c r="H2" s="3"/>
      <c r="I2" s="180"/>
      <c r="J2" s="4"/>
      <c r="K2" s="3"/>
    </row>
    <row r="3" spans="1:11" ht="24" customHeight="1" x14ac:dyDescent="0.6">
      <c r="B3" s="286" t="s">
        <v>1</v>
      </c>
      <c r="C3" s="286"/>
      <c r="D3" s="286"/>
      <c r="E3" s="286"/>
      <c r="F3" s="286"/>
      <c r="G3" s="286"/>
      <c r="H3" s="286"/>
      <c r="I3" s="181"/>
      <c r="J3" s="5"/>
    </row>
    <row r="4" spans="1:11" ht="6.75" customHeight="1" x14ac:dyDescent="0.35">
      <c r="D4" s="6"/>
      <c r="E4" s="6"/>
      <c r="F4" s="6"/>
      <c r="G4" s="6"/>
      <c r="I4" s="182"/>
      <c r="K4" s="8"/>
    </row>
    <row r="5" spans="1:11" ht="148.5" customHeight="1" x14ac:dyDescent="0.35">
      <c r="B5" s="9" t="s">
        <v>2</v>
      </c>
      <c r="C5" s="9" t="s">
        <v>3</v>
      </c>
      <c r="D5" s="10" t="s">
        <v>4</v>
      </c>
      <c r="E5" s="10" t="s">
        <v>5</v>
      </c>
      <c r="F5" s="10" t="s">
        <v>6</v>
      </c>
      <c r="G5" s="9" t="s">
        <v>7</v>
      </c>
      <c r="H5" s="9" t="s">
        <v>8</v>
      </c>
      <c r="I5" s="183" t="s">
        <v>232</v>
      </c>
      <c r="J5" s="11" t="s">
        <v>9</v>
      </c>
      <c r="K5" s="9" t="s">
        <v>10</v>
      </c>
    </row>
    <row r="6" spans="1:11" ht="15.65" customHeight="1" x14ac:dyDescent="0.35">
      <c r="B6" s="12" t="s">
        <v>11</v>
      </c>
      <c r="C6" s="287" t="s">
        <v>231</v>
      </c>
      <c r="D6" s="288"/>
      <c r="E6" s="288"/>
      <c r="F6" s="288"/>
      <c r="G6" s="288"/>
      <c r="H6" s="288"/>
      <c r="I6" s="288"/>
      <c r="J6" s="288"/>
      <c r="K6" s="289"/>
    </row>
    <row r="7" spans="1:11" ht="15.5" x14ac:dyDescent="0.35">
      <c r="B7" s="12" t="s">
        <v>12</v>
      </c>
      <c r="C7" s="164" t="s">
        <v>13</v>
      </c>
      <c r="D7" s="164"/>
      <c r="E7" s="164"/>
      <c r="F7" s="164"/>
      <c r="G7" s="164"/>
      <c r="H7" s="164"/>
      <c r="I7" s="184"/>
      <c r="J7" s="164"/>
      <c r="K7" s="164"/>
    </row>
    <row r="8" spans="1:11" ht="62" x14ac:dyDescent="0.35">
      <c r="B8" s="14" t="s">
        <v>14</v>
      </c>
      <c r="C8" s="73" t="s">
        <v>15</v>
      </c>
      <c r="D8" s="77">
        <v>15250</v>
      </c>
      <c r="E8" s="77">
        <v>0</v>
      </c>
      <c r="F8" s="77">
        <v>0</v>
      </c>
      <c r="G8" s="78">
        <f>SUM(D8:F8)</f>
        <v>15250</v>
      </c>
      <c r="H8" s="158">
        <f>I8/G8</f>
        <v>0.5966373770491803</v>
      </c>
      <c r="I8" s="176">
        <f>'Project transactions '!K41</f>
        <v>9098.7199999999993</v>
      </c>
      <c r="J8" s="169" t="s">
        <v>16</v>
      </c>
      <c r="K8" s="81"/>
    </row>
    <row r="9" spans="1:11" ht="77.5" x14ac:dyDescent="0.35">
      <c r="B9" s="14" t="s">
        <v>17</v>
      </c>
      <c r="C9" s="73" t="s">
        <v>18</v>
      </c>
      <c r="D9" s="77">
        <v>17250</v>
      </c>
      <c r="E9" s="77">
        <v>0</v>
      </c>
      <c r="F9" s="77">
        <v>0</v>
      </c>
      <c r="G9" s="78">
        <f>SUM(D9:F9)</f>
        <v>17250</v>
      </c>
      <c r="H9" s="158">
        <f>I9/G9</f>
        <v>0.9136179710144926</v>
      </c>
      <c r="I9" s="176">
        <f>'Project transactions '!K86</f>
        <v>15759.909999999998</v>
      </c>
      <c r="J9" s="169" t="s">
        <v>19</v>
      </c>
      <c r="K9" s="81"/>
    </row>
    <row r="10" spans="1:11" ht="31" x14ac:dyDescent="0.35">
      <c r="B10" s="14" t="s">
        <v>20</v>
      </c>
      <c r="C10" s="73" t="s">
        <v>21</v>
      </c>
      <c r="D10" s="77">
        <v>22250</v>
      </c>
      <c r="E10" s="77">
        <v>0</v>
      </c>
      <c r="F10" s="77">
        <v>0</v>
      </c>
      <c r="G10" s="78">
        <f t="shared" ref="G10:G15" si="0">SUM(D10:F10)</f>
        <v>22250</v>
      </c>
      <c r="H10" s="158">
        <f>I10/G10</f>
        <v>0.91421168539325837</v>
      </c>
      <c r="I10" s="176">
        <f>'Project transactions '!K120</f>
        <v>20341.21</v>
      </c>
      <c r="J10" s="169" t="s">
        <v>22</v>
      </c>
      <c r="K10" s="81"/>
    </row>
    <row r="11" spans="1:11" ht="46.5" x14ac:dyDescent="0.35">
      <c r="B11" s="14" t="s">
        <v>23</v>
      </c>
      <c r="C11" s="73" t="s">
        <v>24</v>
      </c>
      <c r="D11" s="77">
        <v>24250</v>
      </c>
      <c r="E11" s="77">
        <v>0</v>
      </c>
      <c r="F11" s="77">
        <v>0</v>
      </c>
      <c r="G11" s="78">
        <f t="shared" si="0"/>
        <v>24250</v>
      </c>
      <c r="H11" s="158">
        <f>I11/G11</f>
        <v>0.81146474226804111</v>
      </c>
      <c r="I11" s="176">
        <f>'Project transactions '!K151</f>
        <v>19678.019999999997</v>
      </c>
      <c r="J11" s="169" t="s">
        <v>16</v>
      </c>
      <c r="K11" s="81"/>
    </row>
    <row r="12" spans="1:11" ht="77.5" x14ac:dyDescent="0.35">
      <c r="B12" s="14" t="s">
        <v>25</v>
      </c>
      <c r="C12" s="73" t="s">
        <v>26</v>
      </c>
      <c r="D12" s="80">
        <v>27250</v>
      </c>
      <c r="E12" s="80">
        <v>0</v>
      </c>
      <c r="F12" s="80">
        <v>0</v>
      </c>
      <c r="G12" s="78">
        <f t="shared" si="0"/>
        <v>27250</v>
      </c>
      <c r="H12" s="158">
        <f>I12/G12</f>
        <v>0.98179926605504575</v>
      </c>
      <c r="I12" s="255">
        <f>'Project transactions '!K175</f>
        <v>26754.029999999995</v>
      </c>
      <c r="J12" s="169" t="s">
        <v>27</v>
      </c>
      <c r="K12" s="256"/>
    </row>
    <row r="13" spans="1:11" ht="46.5" x14ac:dyDescent="0.35">
      <c r="B13" s="14" t="s">
        <v>28</v>
      </c>
      <c r="C13" s="73" t="s">
        <v>29</v>
      </c>
      <c r="D13" s="77">
        <v>27250</v>
      </c>
      <c r="E13" s="77">
        <v>0</v>
      </c>
      <c r="F13" s="77">
        <v>0</v>
      </c>
      <c r="G13" s="78">
        <f>SUM(D13:F13)</f>
        <v>27250</v>
      </c>
      <c r="H13" s="158">
        <f t="shared" ref="H13:H14" si="1">I13/G13</f>
        <v>0.65882422018348619</v>
      </c>
      <c r="I13" s="176">
        <f>'Project transactions '!K208</f>
        <v>17952.96</v>
      </c>
      <c r="J13" s="169" t="s">
        <v>30</v>
      </c>
      <c r="K13" s="81"/>
    </row>
    <row r="14" spans="1:11" ht="77.5" x14ac:dyDescent="0.35">
      <c r="B14" s="14" t="s">
        <v>31</v>
      </c>
      <c r="C14" s="74" t="s">
        <v>32</v>
      </c>
      <c r="D14" s="79">
        <v>22250</v>
      </c>
      <c r="E14" s="79">
        <v>0</v>
      </c>
      <c r="F14" s="79">
        <v>0</v>
      </c>
      <c r="G14" s="78">
        <f t="shared" si="0"/>
        <v>22250</v>
      </c>
      <c r="H14" s="158">
        <f t="shared" si="1"/>
        <v>0.48078651685393259</v>
      </c>
      <c r="I14" s="177">
        <f>'Project transactions '!K221</f>
        <v>10697.5</v>
      </c>
      <c r="J14" s="169" t="s">
        <v>33</v>
      </c>
      <c r="K14" s="82"/>
    </row>
    <row r="15" spans="1:11" ht="15.5" x14ac:dyDescent="0.35">
      <c r="A15" s="8"/>
      <c r="B15" s="14" t="s">
        <v>34</v>
      </c>
      <c r="C15" s="17"/>
      <c r="D15" s="79"/>
      <c r="E15" s="79"/>
      <c r="F15" s="79"/>
      <c r="G15" s="78">
        <f t="shared" si="0"/>
        <v>0</v>
      </c>
      <c r="H15" s="79"/>
      <c r="I15" s="177"/>
      <c r="J15" s="80"/>
      <c r="K15" s="82"/>
    </row>
    <row r="16" spans="1:11" ht="15.5" x14ac:dyDescent="0.35">
      <c r="A16" s="8"/>
      <c r="C16" s="19" t="s">
        <v>35</v>
      </c>
      <c r="D16" s="83">
        <f>SUM(D8:D15)</f>
        <v>155750</v>
      </c>
      <c r="E16" s="83">
        <f t="shared" ref="E16:F16" si="2">SUM(E8:E15)</f>
        <v>0</v>
      </c>
      <c r="F16" s="83">
        <f t="shared" si="2"/>
        <v>0</v>
      </c>
      <c r="G16" s="83">
        <f>SUM(G8:G15)</f>
        <v>155750</v>
      </c>
      <c r="H16" s="260">
        <f>(H8*G8)+(H9*G9)+(H10*G10)+(H11*G11)+(H12*G12)+(H13*G13)+(H14*G14)+(H15*G15)</f>
        <v>120282.34999999998</v>
      </c>
      <c r="I16" s="185">
        <f>SUM(I8:I15)</f>
        <v>120282.34999999998</v>
      </c>
      <c r="J16" s="84"/>
      <c r="K16" s="82"/>
    </row>
    <row r="17" spans="1:22" ht="39.65" customHeight="1" x14ac:dyDescent="0.35">
      <c r="A17" s="8"/>
      <c r="B17" s="12" t="s">
        <v>36</v>
      </c>
      <c r="C17" s="290" t="s">
        <v>37</v>
      </c>
      <c r="D17" s="291"/>
      <c r="E17" s="291"/>
      <c r="F17" s="291"/>
      <c r="G17" s="291"/>
      <c r="H17" s="291"/>
      <c r="I17" s="291"/>
      <c r="J17" s="291"/>
      <c r="K17" s="291"/>
      <c r="L17" s="165"/>
      <c r="M17" s="165"/>
      <c r="N17" s="165"/>
      <c r="O17" s="165"/>
      <c r="P17" s="165"/>
      <c r="Q17" s="165"/>
      <c r="R17" s="165"/>
      <c r="S17" s="165"/>
      <c r="T17" s="165"/>
      <c r="U17" s="165"/>
      <c r="V17" s="165"/>
    </row>
    <row r="18" spans="1:22" ht="77.5" x14ac:dyDescent="0.35">
      <c r="A18" s="8"/>
      <c r="B18" s="14" t="s">
        <v>38</v>
      </c>
      <c r="C18" s="73" t="s">
        <v>39</v>
      </c>
      <c r="D18" s="77">
        <v>28280</v>
      </c>
      <c r="E18" s="77">
        <v>0</v>
      </c>
      <c r="F18" s="77">
        <v>0</v>
      </c>
      <c r="G18" s="78">
        <f t="shared" ref="G18:G25" si="3">SUM(D18:F18)</f>
        <v>28280</v>
      </c>
      <c r="H18" s="159">
        <f>I18/G18</f>
        <v>0.72876025459688831</v>
      </c>
      <c r="I18" s="176">
        <f>'Project transactions '!K243</f>
        <v>20609.34</v>
      </c>
      <c r="J18" s="169" t="s">
        <v>40</v>
      </c>
      <c r="K18" s="81"/>
    </row>
    <row r="19" spans="1:22" ht="62" x14ac:dyDescent="0.35">
      <c r="A19" s="8"/>
      <c r="B19" s="14" t="s">
        <v>41</v>
      </c>
      <c r="C19" s="73" t="s">
        <v>42</v>
      </c>
      <c r="D19" s="77">
        <v>21280</v>
      </c>
      <c r="E19" s="77">
        <v>0</v>
      </c>
      <c r="F19" s="77">
        <v>0</v>
      </c>
      <c r="G19" s="78">
        <f t="shared" si="3"/>
        <v>21280</v>
      </c>
      <c r="H19" s="159">
        <f t="shared" ref="H19:H21" si="4">I19/G19</f>
        <v>0.56911936090225568</v>
      </c>
      <c r="I19" s="176">
        <f>'Project transactions '!K266</f>
        <v>12110.86</v>
      </c>
      <c r="J19" s="169" t="s">
        <v>43</v>
      </c>
      <c r="K19" s="81"/>
    </row>
    <row r="20" spans="1:22" ht="77.5" x14ac:dyDescent="0.35">
      <c r="A20" s="8"/>
      <c r="B20" s="14" t="s">
        <v>44</v>
      </c>
      <c r="C20" s="73" t="s">
        <v>45</v>
      </c>
      <c r="D20" s="77">
        <v>20280</v>
      </c>
      <c r="E20" s="77">
        <v>0</v>
      </c>
      <c r="F20" s="77">
        <v>0</v>
      </c>
      <c r="G20" s="78">
        <f t="shared" si="3"/>
        <v>20280</v>
      </c>
      <c r="H20" s="159">
        <f>I20/G20</f>
        <v>0.20796449704142014</v>
      </c>
      <c r="I20" s="176">
        <f>'Project transactions '!K276</f>
        <v>4217.5200000000004</v>
      </c>
      <c r="J20" s="169" t="s">
        <v>46</v>
      </c>
      <c r="K20" s="81"/>
    </row>
    <row r="21" spans="1:22" ht="93" x14ac:dyDescent="0.35">
      <c r="A21" s="8"/>
      <c r="B21" s="14" t="s">
        <v>47</v>
      </c>
      <c r="C21" s="73" t="s">
        <v>48</v>
      </c>
      <c r="D21" s="77">
        <v>28280</v>
      </c>
      <c r="E21" s="77">
        <v>0</v>
      </c>
      <c r="G21" s="78">
        <f t="shared" si="3"/>
        <v>28280</v>
      </c>
      <c r="H21" s="159">
        <f t="shared" si="4"/>
        <v>0.42894943422913717</v>
      </c>
      <c r="I21" s="176">
        <f>'Project transactions '!K296</f>
        <v>12130.689999999999</v>
      </c>
      <c r="J21" s="169" t="s">
        <v>49</v>
      </c>
      <c r="K21" s="81"/>
    </row>
    <row r="22" spans="1:22" ht="77.5" x14ac:dyDescent="0.35">
      <c r="A22" s="8"/>
      <c r="B22" s="14" t="s">
        <v>50</v>
      </c>
      <c r="C22" s="73" t="s">
        <v>51</v>
      </c>
      <c r="D22" s="77">
        <v>28280</v>
      </c>
      <c r="E22" s="77">
        <v>0</v>
      </c>
      <c r="F22" s="77">
        <v>0</v>
      </c>
      <c r="G22" s="78">
        <f t="shared" si="3"/>
        <v>28280</v>
      </c>
      <c r="H22" s="159">
        <f>I22/G22</f>
        <v>0.63262446958981611</v>
      </c>
      <c r="I22" s="176">
        <f>'Project transactions '!K308</f>
        <v>17890.62</v>
      </c>
      <c r="J22" s="169" t="s">
        <v>52</v>
      </c>
      <c r="K22" s="81"/>
    </row>
    <row r="23" spans="1:22" ht="15.5" x14ac:dyDescent="0.35">
      <c r="A23" s="8"/>
      <c r="B23" s="14"/>
      <c r="C23" s="15"/>
      <c r="D23" s="77"/>
      <c r="E23" s="77"/>
      <c r="F23" s="77">
        <v>0</v>
      </c>
      <c r="G23" s="78">
        <f>SUM(D23:F23)</f>
        <v>0</v>
      </c>
      <c r="H23" s="159"/>
      <c r="I23" s="176"/>
      <c r="J23" s="80"/>
      <c r="K23" s="81"/>
    </row>
    <row r="24" spans="1:22" ht="15.5" x14ac:dyDescent="0.35">
      <c r="A24" s="8"/>
      <c r="B24" s="14"/>
      <c r="C24" s="17"/>
      <c r="D24" s="79"/>
      <c r="E24" s="79"/>
      <c r="F24" s="79"/>
      <c r="G24" s="78">
        <f t="shared" si="3"/>
        <v>0</v>
      </c>
      <c r="H24" s="159"/>
      <c r="I24" s="177"/>
      <c r="J24" s="80"/>
      <c r="K24" s="82"/>
    </row>
    <row r="25" spans="1:22" ht="15.5" x14ac:dyDescent="0.35">
      <c r="A25" s="8"/>
      <c r="B25" s="14"/>
      <c r="C25" s="17"/>
      <c r="D25" s="79"/>
      <c r="E25" s="79"/>
      <c r="F25" s="79"/>
      <c r="G25" s="78">
        <f t="shared" si="3"/>
        <v>0</v>
      </c>
      <c r="H25" s="159"/>
      <c r="I25" s="177"/>
      <c r="J25" s="80"/>
      <c r="K25" s="82"/>
    </row>
    <row r="26" spans="1:22" ht="15.5" x14ac:dyDescent="0.35">
      <c r="A26" s="8"/>
      <c r="C26" s="19" t="s">
        <v>35</v>
      </c>
      <c r="D26" s="85">
        <f>SUM(D18:D25)</f>
        <v>126400</v>
      </c>
      <c r="E26" s="85">
        <f t="shared" ref="E26:G26" si="5">SUM(E18:E25)</f>
        <v>0</v>
      </c>
      <c r="F26" s="85">
        <f t="shared" si="5"/>
        <v>0</v>
      </c>
      <c r="G26" s="85">
        <f t="shared" si="5"/>
        <v>126400</v>
      </c>
      <c r="H26" s="199">
        <f>(H18*G18)+(H19*G19)+(H20*G20)+(H21*G21)+(H22*G22)</f>
        <v>66959.03</v>
      </c>
      <c r="I26" s="185">
        <f>SUM(I18:I25)</f>
        <v>66959.03</v>
      </c>
      <c r="J26" s="84"/>
      <c r="K26" s="82"/>
    </row>
    <row r="27" spans="1:22" ht="15.5" x14ac:dyDescent="0.35">
      <c r="A27" s="8"/>
      <c r="B27" s="12" t="s">
        <v>53</v>
      </c>
      <c r="C27" s="292" t="s">
        <v>230</v>
      </c>
      <c r="D27" s="293"/>
      <c r="E27" s="293"/>
      <c r="F27" s="293"/>
      <c r="G27" s="293"/>
      <c r="H27" s="293"/>
      <c r="I27" s="293"/>
      <c r="J27" s="293"/>
      <c r="K27" s="293"/>
      <c r="L27" s="293"/>
      <c r="M27" s="293"/>
      <c r="N27" s="293"/>
      <c r="O27" s="293"/>
      <c r="P27" s="293"/>
      <c r="Q27" s="293"/>
      <c r="R27" s="293"/>
      <c r="S27" s="294"/>
    </row>
    <row r="28" spans="1:22" ht="93" x14ac:dyDescent="0.35">
      <c r="A28" s="8"/>
      <c r="B28" s="252" t="s">
        <v>54</v>
      </c>
      <c r="C28" s="73" t="s">
        <v>55</v>
      </c>
      <c r="D28" s="80">
        <v>13000</v>
      </c>
      <c r="E28" s="80">
        <v>0</v>
      </c>
      <c r="F28" s="80">
        <v>0</v>
      </c>
      <c r="G28" s="78">
        <f>SUM(D28:F28)</f>
        <v>13000</v>
      </c>
      <c r="H28" s="159">
        <f>I28/G28</f>
        <v>0.57570999999999994</v>
      </c>
      <c r="I28" s="253">
        <f>'Project transactions '!K354</f>
        <v>7484.2299999999987</v>
      </c>
      <c r="J28" s="169" t="s">
        <v>56</v>
      </c>
      <c r="K28" s="254"/>
      <c r="L28" s="251"/>
    </row>
    <row r="29" spans="1:22" ht="62" x14ac:dyDescent="0.35">
      <c r="A29" s="8"/>
      <c r="B29" s="14" t="s">
        <v>57</v>
      </c>
      <c r="C29" s="73" t="s">
        <v>58</v>
      </c>
      <c r="D29" s="77">
        <v>18000</v>
      </c>
      <c r="E29" s="77">
        <v>0</v>
      </c>
      <c r="F29" s="77">
        <v>0</v>
      </c>
      <c r="G29" s="78">
        <f t="shared" ref="G29:G35" si="6">SUM(D29:F29)</f>
        <v>18000</v>
      </c>
      <c r="H29" s="159">
        <f t="shared" ref="H29" si="7">I29/G29</f>
        <v>0.91680444444444498</v>
      </c>
      <c r="I29" s="178">
        <f>'Project transactions '!K402</f>
        <v>16502.48000000001</v>
      </c>
      <c r="J29" s="169" t="s">
        <v>59</v>
      </c>
      <c r="K29" s="16"/>
    </row>
    <row r="30" spans="1:22" ht="46.5" x14ac:dyDescent="0.35">
      <c r="A30" s="8"/>
      <c r="B30" s="14" t="s">
        <v>60</v>
      </c>
      <c r="C30" s="73" t="s">
        <v>61</v>
      </c>
      <c r="D30" s="77">
        <v>13910</v>
      </c>
      <c r="E30" s="77">
        <v>0</v>
      </c>
      <c r="F30" s="77">
        <v>0</v>
      </c>
      <c r="G30" s="78">
        <f t="shared" si="6"/>
        <v>13910</v>
      </c>
      <c r="H30" s="159">
        <f>I30/G30</f>
        <v>0.56691445003594532</v>
      </c>
      <c r="I30" s="176">
        <f>'Project transactions '!K421</f>
        <v>7885.7799999999988</v>
      </c>
      <c r="J30" s="169" t="s">
        <v>59</v>
      </c>
      <c r="K30" s="16"/>
    </row>
    <row r="31" spans="1:22" ht="15.5" x14ac:dyDescent="0.35">
      <c r="A31" s="8"/>
      <c r="B31" s="14"/>
      <c r="C31" s="15"/>
      <c r="D31" s="77"/>
      <c r="E31" s="77"/>
      <c r="F31" s="77"/>
      <c r="G31" s="78">
        <f t="shared" si="6"/>
        <v>0</v>
      </c>
      <c r="H31" s="159"/>
      <c r="I31" s="176"/>
      <c r="J31" s="80"/>
      <c r="K31" s="16"/>
    </row>
    <row r="32" spans="1:22" s="8" customFormat="1" ht="15.5" x14ac:dyDescent="0.35">
      <c r="B32" s="14"/>
      <c r="C32" s="15"/>
      <c r="D32" s="77"/>
      <c r="E32" s="77"/>
      <c r="F32" s="77"/>
      <c r="G32" s="78">
        <f t="shared" si="6"/>
        <v>0</v>
      </c>
      <c r="H32" s="159"/>
      <c r="I32" s="176"/>
      <c r="J32" s="80"/>
      <c r="K32" s="16"/>
    </row>
    <row r="33" spans="1:11" s="8" customFormat="1" ht="15.5" x14ac:dyDescent="0.35">
      <c r="B33" s="14"/>
      <c r="C33" s="15"/>
      <c r="D33" s="77"/>
      <c r="E33" s="77"/>
      <c r="F33" s="77"/>
      <c r="G33" s="78">
        <f t="shared" si="6"/>
        <v>0</v>
      </c>
      <c r="H33" s="159"/>
      <c r="I33" s="176"/>
      <c r="J33" s="80"/>
      <c r="K33" s="16"/>
    </row>
    <row r="34" spans="1:11" s="8" customFormat="1" ht="15.5" x14ac:dyDescent="0.35">
      <c r="A34" s="1"/>
      <c r="B34" s="14"/>
      <c r="C34" s="17"/>
      <c r="D34" s="79"/>
      <c r="E34" s="79"/>
      <c r="F34" s="79"/>
      <c r="G34" s="78">
        <f t="shared" si="6"/>
        <v>0</v>
      </c>
      <c r="H34" s="159"/>
      <c r="I34" s="177"/>
      <c r="J34" s="80"/>
      <c r="K34" s="18"/>
    </row>
    <row r="35" spans="1:11" ht="15.5" x14ac:dyDescent="0.35">
      <c r="B35" s="14"/>
      <c r="C35" s="17"/>
      <c r="D35" s="79"/>
      <c r="E35" s="79"/>
      <c r="F35" s="79"/>
      <c r="G35" s="78">
        <f t="shared" si="6"/>
        <v>0</v>
      </c>
      <c r="H35" s="79"/>
      <c r="I35" s="177"/>
      <c r="J35" s="80"/>
      <c r="K35" s="18"/>
    </row>
    <row r="36" spans="1:11" ht="15.5" x14ac:dyDescent="0.35">
      <c r="C36" s="19" t="s">
        <v>35</v>
      </c>
      <c r="D36" s="85">
        <f>SUM(D28:D35)</f>
        <v>44910</v>
      </c>
      <c r="E36" s="85">
        <f t="shared" ref="E36:F36" si="8">SUM(E28:E35)</f>
        <v>0</v>
      </c>
      <c r="F36" s="85">
        <f t="shared" si="8"/>
        <v>0</v>
      </c>
      <c r="G36" s="85">
        <f>SUM(G28:G35)</f>
        <v>44910</v>
      </c>
      <c r="H36" s="185">
        <f>(H28*G28)+(H29*G29)+(H30*G30)+(H31*G31)+(H32*G32)</f>
        <v>31872.490000000009</v>
      </c>
      <c r="I36" s="185">
        <f>SUM(I28:I35)</f>
        <v>31872.490000000009</v>
      </c>
      <c r="J36" s="84"/>
      <c r="K36" s="18"/>
    </row>
    <row r="37" spans="1:11" ht="15.65" customHeight="1" x14ac:dyDescent="0.35">
      <c r="B37" s="12" t="s">
        <v>62</v>
      </c>
      <c r="C37" s="295" t="s">
        <v>229</v>
      </c>
      <c r="D37" s="296"/>
      <c r="E37" s="296"/>
      <c r="F37" s="296"/>
      <c r="G37" s="296"/>
      <c r="H37" s="296"/>
      <c r="I37" s="296"/>
      <c r="J37" s="296"/>
      <c r="K37" s="296"/>
    </row>
    <row r="38" spans="1:11" ht="62" x14ac:dyDescent="0.35">
      <c r="B38" s="14" t="s">
        <v>63</v>
      </c>
      <c r="C38" s="73" t="s">
        <v>64</v>
      </c>
      <c r="D38" s="77">
        <v>27259</v>
      </c>
      <c r="E38" s="77">
        <v>0</v>
      </c>
      <c r="F38" s="77">
        <v>0</v>
      </c>
      <c r="G38" s="78">
        <f t="shared" ref="G38:G45" si="9">SUM(D38:F38)</f>
        <v>27259</v>
      </c>
      <c r="H38" s="158">
        <f>I38/G38</f>
        <v>0.68934590410506613</v>
      </c>
      <c r="I38" s="176">
        <f>'Project transactions '!K437</f>
        <v>18790.879999999997</v>
      </c>
      <c r="J38" s="169" t="s">
        <v>16</v>
      </c>
      <c r="K38" s="81"/>
    </row>
    <row r="39" spans="1:11" ht="46.5" x14ac:dyDescent="0.35">
      <c r="B39" s="14" t="s">
        <v>65</v>
      </c>
      <c r="C39" s="73" t="s">
        <v>66</v>
      </c>
      <c r="D39" s="77">
        <v>27259</v>
      </c>
      <c r="E39" s="77">
        <v>0</v>
      </c>
      <c r="F39" s="77">
        <v>0</v>
      </c>
      <c r="G39" s="78">
        <f t="shared" si="9"/>
        <v>27259</v>
      </c>
      <c r="H39" s="158">
        <f>I39/G39</f>
        <v>0.59091199236949266</v>
      </c>
      <c r="I39" s="176">
        <f>'Project transactions '!K448</f>
        <v>16107.67</v>
      </c>
      <c r="J39" s="169" t="s">
        <v>16</v>
      </c>
      <c r="K39" s="81"/>
    </row>
    <row r="40" spans="1:11" ht="62" x14ac:dyDescent="0.35">
      <c r="B40" s="14" t="s">
        <v>67</v>
      </c>
      <c r="C40" s="73" t="s">
        <v>68</v>
      </c>
      <c r="D40" s="77">
        <v>22259</v>
      </c>
      <c r="E40" s="77">
        <v>0</v>
      </c>
      <c r="F40" s="77">
        <v>0</v>
      </c>
      <c r="G40" s="78">
        <f t="shared" si="9"/>
        <v>22259</v>
      </c>
      <c r="H40" s="158">
        <f t="shared" ref="H40:H44" si="10">I40/G40</f>
        <v>0.62745900534615218</v>
      </c>
      <c r="I40" s="176">
        <f>'Project transactions '!K477</f>
        <v>13966.610000000002</v>
      </c>
      <c r="J40" s="169" t="s">
        <v>16</v>
      </c>
      <c r="K40" s="81"/>
    </row>
    <row r="41" spans="1:11" ht="62" x14ac:dyDescent="0.35">
      <c r="B41" s="14" t="s">
        <v>69</v>
      </c>
      <c r="C41" s="73" t="s">
        <v>70</v>
      </c>
      <c r="D41" s="77">
        <v>27259</v>
      </c>
      <c r="E41" s="77">
        <v>0</v>
      </c>
      <c r="F41" s="77">
        <v>0</v>
      </c>
      <c r="G41" s="78">
        <f t="shared" si="9"/>
        <v>27259</v>
      </c>
      <c r="H41" s="158">
        <f t="shared" si="10"/>
        <v>0.76054770901353685</v>
      </c>
      <c r="I41" s="176">
        <f>'Project transactions '!K490</f>
        <v>20731.77</v>
      </c>
      <c r="J41" s="169" t="s">
        <v>71</v>
      </c>
      <c r="K41" s="81"/>
    </row>
    <row r="42" spans="1:11" ht="62" x14ac:dyDescent="0.35">
      <c r="B42" s="14" t="s">
        <v>72</v>
      </c>
      <c r="C42" s="74" t="s">
        <v>73</v>
      </c>
      <c r="D42" s="77">
        <v>23259</v>
      </c>
      <c r="E42" s="77">
        <v>0</v>
      </c>
      <c r="F42" s="77">
        <v>0</v>
      </c>
      <c r="G42" s="78">
        <f t="shared" si="9"/>
        <v>23259</v>
      </c>
      <c r="H42" s="158">
        <f>I42/G42</f>
        <v>0.82053011737391979</v>
      </c>
      <c r="I42" s="176">
        <f>'Project transactions '!K511</f>
        <v>19084.71</v>
      </c>
      <c r="J42" s="169" t="s">
        <v>74</v>
      </c>
      <c r="K42" s="81"/>
    </row>
    <row r="43" spans="1:11" ht="93" x14ac:dyDescent="0.35">
      <c r="A43" s="8"/>
      <c r="B43" s="14" t="s">
        <v>75</v>
      </c>
      <c r="C43" s="74" t="s">
        <v>76</v>
      </c>
      <c r="D43" s="77">
        <v>27259</v>
      </c>
      <c r="E43" s="77">
        <v>0</v>
      </c>
      <c r="F43" s="77">
        <v>0</v>
      </c>
      <c r="G43" s="78">
        <f t="shared" si="9"/>
        <v>27259</v>
      </c>
      <c r="H43" s="158">
        <f t="shared" si="10"/>
        <v>0.72509519791628463</v>
      </c>
      <c r="I43" s="176">
        <f>'Project transactions '!K536</f>
        <v>19765.370000000003</v>
      </c>
      <c r="J43" s="169" t="s">
        <v>77</v>
      </c>
      <c r="K43" s="81"/>
    </row>
    <row r="44" spans="1:11" s="8" customFormat="1" ht="62" x14ac:dyDescent="0.35">
      <c r="A44" s="1"/>
      <c r="B44" s="14" t="s">
        <v>78</v>
      </c>
      <c r="C44" s="74" t="s">
        <v>79</v>
      </c>
      <c r="D44" s="77">
        <v>19259</v>
      </c>
      <c r="E44" s="77">
        <v>0</v>
      </c>
      <c r="F44" s="77">
        <v>0</v>
      </c>
      <c r="G44" s="78">
        <f t="shared" si="9"/>
        <v>19259</v>
      </c>
      <c r="H44" s="158">
        <f t="shared" si="10"/>
        <v>0.98411911314190781</v>
      </c>
      <c r="I44" s="176">
        <f>'Project transactions '!K552</f>
        <v>18953.150000000001</v>
      </c>
      <c r="J44" s="169" t="s">
        <v>16</v>
      </c>
      <c r="K44" s="82"/>
    </row>
    <row r="45" spans="1:11" ht="15.5" x14ac:dyDescent="0.35">
      <c r="B45" s="14"/>
      <c r="C45" s="17"/>
      <c r="D45" s="79"/>
      <c r="E45" s="79"/>
      <c r="F45" s="79"/>
      <c r="G45" s="78">
        <f t="shared" si="9"/>
        <v>0</v>
      </c>
      <c r="H45" s="79"/>
      <c r="I45" s="177"/>
      <c r="J45" s="80"/>
      <c r="K45" s="82"/>
    </row>
    <row r="46" spans="1:11" ht="15.5" x14ac:dyDescent="0.35">
      <c r="C46" s="19" t="s">
        <v>35</v>
      </c>
      <c r="D46" s="83">
        <f>SUM(D38:D45)</f>
        <v>173813</v>
      </c>
      <c r="E46" s="83">
        <f t="shared" ref="E46" si="11">SUM(E38:E45)</f>
        <v>0</v>
      </c>
      <c r="F46" s="83">
        <f>SUM(F38:F45)</f>
        <v>0</v>
      </c>
      <c r="G46" s="83">
        <f>SUM(G38:G45)</f>
        <v>173813</v>
      </c>
      <c r="H46" s="185">
        <f>(H38*G38)+(H39*G39)+(H40*G40)+(H41*G41)+(H42*G42)+(H43*G43)+(H44*G44)</f>
        <v>127400.15999999997</v>
      </c>
      <c r="I46" s="185">
        <f>SUM(I38:I45)</f>
        <v>127400.15999999997</v>
      </c>
      <c r="J46" s="84"/>
      <c r="K46" s="82"/>
    </row>
    <row r="47" spans="1:11" ht="15.5" x14ac:dyDescent="0.35">
      <c r="B47" s="22"/>
      <c r="C47" s="23"/>
      <c r="D47" s="24"/>
      <c r="E47" s="24"/>
      <c r="F47" s="24"/>
      <c r="G47" s="24"/>
      <c r="H47" s="24"/>
      <c r="I47" s="186"/>
      <c r="J47" s="25"/>
      <c r="K47" s="24"/>
    </row>
    <row r="48" spans="1:11" ht="15.5" x14ac:dyDescent="0.35">
      <c r="B48" s="12" t="s">
        <v>80</v>
      </c>
      <c r="C48" s="284" t="s">
        <v>228</v>
      </c>
      <c r="D48" s="284"/>
      <c r="E48" s="284"/>
      <c r="F48" s="284"/>
      <c r="G48" s="284"/>
      <c r="H48" s="284"/>
      <c r="I48" s="285"/>
      <c r="J48" s="285"/>
      <c r="K48" s="284"/>
    </row>
    <row r="49" spans="1:11" ht="62" x14ac:dyDescent="0.35">
      <c r="B49" s="14" t="s">
        <v>81</v>
      </c>
      <c r="C49" s="74" t="s">
        <v>82</v>
      </c>
      <c r="D49" s="77">
        <v>144547</v>
      </c>
      <c r="E49" s="77"/>
      <c r="F49" s="77">
        <v>0</v>
      </c>
      <c r="G49" s="78">
        <f>SUM(D49:F49)</f>
        <v>144547</v>
      </c>
      <c r="H49" s="158">
        <f>I49/G49</f>
        <v>0.75040914027963213</v>
      </c>
      <c r="I49" s="176">
        <f>'Project transactions '!K576</f>
        <v>108469.38999999998</v>
      </c>
      <c r="J49" s="169" t="s">
        <v>83</v>
      </c>
      <c r="K49" s="81"/>
    </row>
    <row r="50" spans="1:11" ht="31" x14ac:dyDescent="0.35">
      <c r="B50" s="14" t="s">
        <v>84</v>
      </c>
      <c r="C50" s="74" t="s">
        <v>85</v>
      </c>
      <c r="D50" s="77">
        <v>61547</v>
      </c>
      <c r="E50" s="77"/>
      <c r="F50" s="77">
        <v>0</v>
      </c>
      <c r="G50" s="78">
        <f>SUM(D50:F50)</f>
        <v>61547</v>
      </c>
      <c r="H50" s="158">
        <f t="shared" ref="H50" si="12">I50/G50</f>
        <v>0.88416657188815062</v>
      </c>
      <c r="I50" s="176">
        <f>'Project transactions '!K594</f>
        <v>54417.8</v>
      </c>
      <c r="J50" s="169" t="s">
        <v>83</v>
      </c>
      <c r="K50" s="81"/>
    </row>
    <row r="51" spans="1:11" ht="15.5" x14ac:dyDescent="0.35">
      <c r="B51" s="14"/>
      <c r="C51" s="15"/>
      <c r="D51" s="77"/>
      <c r="E51" s="77"/>
      <c r="F51" s="77"/>
      <c r="G51" s="78">
        <f>SUM(D51:F51)</f>
        <v>0</v>
      </c>
      <c r="H51" s="158"/>
      <c r="I51" s="176"/>
      <c r="J51" s="80"/>
      <c r="K51" s="81"/>
    </row>
    <row r="52" spans="1:11" s="8" customFormat="1" ht="15.5" x14ac:dyDescent="0.35">
      <c r="B52" s="14"/>
      <c r="C52" s="17"/>
      <c r="D52" s="79"/>
      <c r="E52" s="79"/>
      <c r="F52" s="79"/>
      <c r="G52" s="78">
        <f>SUM(D52:F52)</f>
        <v>0</v>
      </c>
      <c r="H52" s="158"/>
      <c r="I52" s="177"/>
      <c r="J52" s="80"/>
      <c r="K52" s="82"/>
    </row>
    <row r="53" spans="1:11" s="8" customFormat="1" ht="15.5" x14ac:dyDescent="0.35">
      <c r="A53" s="1"/>
      <c r="B53" s="1"/>
      <c r="C53" s="19" t="s">
        <v>35</v>
      </c>
      <c r="D53" s="83">
        <f>SUM(D49:D52)</f>
        <v>206094</v>
      </c>
      <c r="E53" s="83">
        <f>SUM(E49:E52)</f>
        <v>0</v>
      </c>
      <c r="F53" s="83"/>
      <c r="G53" s="85">
        <f>SUM(G49:G52)</f>
        <v>206094</v>
      </c>
      <c r="H53" s="185">
        <f>(H49*G49)+(H50*G50)+(H51*G51)</f>
        <v>162887.19</v>
      </c>
      <c r="I53" s="185">
        <f>SUM(I49:I52)</f>
        <v>162887.19</v>
      </c>
      <c r="J53" s="84"/>
      <c r="K53" s="82"/>
    </row>
    <row r="54" spans="1:11" ht="15.5" x14ac:dyDescent="0.35">
      <c r="B54" s="22"/>
      <c r="C54" s="23"/>
      <c r="D54" s="24"/>
      <c r="E54" s="24"/>
      <c r="F54" s="24"/>
      <c r="G54" s="24"/>
      <c r="H54" s="24"/>
      <c r="I54" s="186"/>
      <c r="J54" s="25"/>
      <c r="K54" s="24"/>
    </row>
    <row r="55" spans="1:11" ht="15.65" customHeight="1" x14ac:dyDescent="0.35">
      <c r="B55" s="12" t="s">
        <v>86</v>
      </c>
      <c r="C55" s="247" t="s">
        <v>87</v>
      </c>
      <c r="D55" s="166"/>
      <c r="E55" s="166"/>
      <c r="F55" s="166"/>
      <c r="G55" s="166"/>
      <c r="H55" s="166"/>
      <c r="I55" s="187"/>
      <c r="J55" s="166"/>
      <c r="K55" s="167"/>
    </row>
    <row r="56" spans="1:11" ht="15.5" x14ac:dyDescent="0.35">
      <c r="B56" s="12" t="s">
        <v>88</v>
      </c>
      <c r="C56" s="297" t="s">
        <v>89</v>
      </c>
      <c r="D56" s="298"/>
      <c r="E56" s="298"/>
      <c r="F56" s="298"/>
      <c r="G56" s="298"/>
      <c r="H56" s="298"/>
      <c r="I56" s="298"/>
      <c r="J56" s="298"/>
      <c r="K56" s="298"/>
    </row>
    <row r="57" spans="1:11" ht="62" x14ac:dyDescent="0.35">
      <c r="B57" s="14" t="s">
        <v>90</v>
      </c>
      <c r="C57" s="73" t="s">
        <v>91</v>
      </c>
      <c r="D57" s="77">
        <v>58397</v>
      </c>
      <c r="E57" s="77">
        <v>0</v>
      </c>
      <c r="F57" s="77"/>
      <c r="G57" s="78">
        <f>SUM(D57:F57)</f>
        <v>58397</v>
      </c>
      <c r="H57" s="159">
        <f>I57/G57</f>
        <v>0.90849136085757831</v>
      </c>
      <c r="I57" s="176">
        <f>'Project transactions '!K616</f>
        <v>53053.17</v>
      </c>
      <c r="J57" s="169" t="s">
        <v>49</v>
      </c>
      <c r="K57" s="16"/>
    </row>
    <row r="58" spans="1:11" ht="46.5" x14ac:dyDescent="0.35">
      <c r="B58" s="14" t="s">
        <v>92</v>
      </c>
      <c r="C58" s="73" t="s">
        <v>93</v>
      </c>
      <c r="D58" s="77">
        <v>68597</v>
      </c>
      <c r="E58" s="77">
        <v>0</v>
      </c>
      <c r="F58" s="77"/>
      <c r="G58" s="78">
        <f>SUM(D58:F58)</f>
        <v>68597</v>
      </c>
      <c r="H58" s="159">
        <f>I58/G58</f>
        <v>0.78773284545971411</v>
      </c>
      <c r="I58" s="176">
        <f>'Project transactions '!K626</f>
        <v>54036.110000000008</v>
      </c>
      <c r="J58" s="169" t="s">
        <v>94</v>
      </c>
      <c r="K58" s="16"/>
    </row>
    <row r="59" spans="1:11" ht="15.5" x14ac:dyDescent="0.35">
      <c r="B59" s="14"/>
      <c r="C59" s="15"/>
      <c r="D59" s="77"/>
      <c r="E59" s="77"/>
      <c r="F59" s="77"/>
      <c r="G59" s="78">
        <f>SUM(D59:F59)</f>
        <v>0</v>
      </c>
      <c r="H59" s="77"/>
      <c r="I59" s="176"/>
      <c r="J59" s="80"/>
      <c r="K59" s="16"/>
    </row>
    <row r="60" spans="1:11" ht="15.5" x14ac:dyDescent="0.35">
      <c r="C60" s="19" t="s">
        <v>35</v>
      </c>
      <c r="D60" s="85">
        <f>SUM(D57:D59)</f>
        <v>126994</v>
      </c>
      <c r="E60" s="85">
        <f t="shared" ref="E60:F60" si="13">SUM(E57:E59)</f>
        <v>0</v>
      </c>
      <c r="F60" s="85">
        <f t="shared" si="13"/>
        <v>0</v>
      </c>
      <c r="G60" s="85">
        <f>SUM(G57:G59)</f>
        <v>126994</v>
      </c>
      <c r="H60" s="185">
        <f>(H56*G56)+(H57*G57)+(H58*G58)</f>
        <v>107089.28</v>
      </c>
      <c r="I60" s="185">
        <f>SUM(I57:I59)</f>
        <v>107089.28</v>
      </c>
      <c r="J60" s="84"/>
      <c r="K60" s="18"/>
    </row>
    <row r="61" spans="1:11" ht="15.65" customHeight="1" x14ac:dyDescent="0.35">
      <c r="B61" s="12" t="s">
        <v>95</v>
      </c>
      <c r="C61" s="297" t="s">
        <v>96</v>
      </c>
      <c r="D61" s="298"/>
      <c r="E61" s="298"/>
      <c r="F61" s="298"/>
      <c r="G61" s="298"/>
      <c r="H61" s="298"/>
      <c r="I61" s="298"/>
      <c r="J61" s="298"/>
      <c r="K61" s="298"/>
    </row>
    <row r="62" spans="1:11" ht="77.5" x14ac:dyDescent="0.35">
      <c r="B62" s="14" t="s">
        <v>97</v>
      </c>
      <c r="C62" s="73" t="s">
        <v>98</v>
      </c>
      <c r="D62" s="77">
        <v>51600</v>
      </c>
      <c r="E62" s="77">
        <v>0</v>
      </c>
      <c r="F62" s="77"/>
      <c r="G62" s="78">
        <f t="shared" ref="G62:G69" si="14">SUM(D62:F62)</f>
        <v>51600</v>
      </c>
      <c r="H62" s="159">
        <f>I62/G62</f>
        <v>0.31181472868217053</v>
      </c>
      <c r="I62" s="176">
        <f>'Project transactions '!K632</f>
        <v>16089.64</v>
      </c>
      <c r="J62" s="169" t="s">
        <v>99</v>
      </c>
      <c r="K62" s="16"/>
    </row>
    <row r="63" spans="1:11" ht="93" x14ac:dyDescent="0.35">
      <c r="B63" s="14" t="s">
        <v>100</v>
      </c>
      <c r="C63" s="74" t="s">
        <v>101</v>
      </c>
      <c r="D63" s="77">
        <v>95000</v>
      </c>
      <c r="E63" s="77">
        <v>0</v>
      </c>
      <c r="F63" s="77"/>
      <c r="G63" s="78">
        <f t="shared" si="14"/>
        <v>95000</v>
      </c>
      <c r="H63" s="159">
        <f t="shared" ref="H63:H65" si="15">I63/G63</f>
        <v>0.79010821052631575</v>
      </c>
      <c r="I63" s="176">
        <f>'Project transactions '!K647</f>
        <v>75060.28</v>
      </c>
      <c r="J63" s="169" t="s">
        <v>102</v>
      </c>
      <c r="K63" s="16"/>
    </row>
    <row r="64" spans="1:11" ht="46.5" x14ac:dyDescent="0.35">
      <c r="B64" s="14" t="s">
        <v>103</v>
      </c>
      <c r="C64" s="73" t="s">
        <v>104</v>
      </c>
      <c r="D64" s="77">
        <v>40000</v>
      </c>
      <c r="E64" s="77">
        <v>0</v>
      </c>
      <c r="F64" s="77"/>
      <c r="G64" s="78">
        <f t="shared" si="14"/>
        <v>40000</v>
      </c>
      <c r="H64" s="159">
        <f t="shared" si="15"/>
        <v>0.70074025000000006</v>
      </c>
      <c r="I64" s="176">
        <f>'Project transactions '!K667</f>
        <v>28029.61</v>
      </c>
      <c r="J64" s="169" t="s">
        <v>59</v>
      </c>
      <c r="K64" s="16"/>
    </row>
    <row r="65" spans="1:11" ht="46.5" x14ac:dyDescent="0.35">
      <c r="A65" s="8"/>
      <c r="B65" s="14" t="s">
        <v>105</v>
      </c>
      <c r="C65" s="73" t="s">
        <v>106</v>
      </c>
      <c r="D65" s="77">
        <v>48000</v>
      </c>
      <c r="E65" s="77">
        <v>0</v>
      </c>
      <c r="F65" s="77">
        <v>0</v>
      </c>
      <c r="G65" s="78">
        <f t="shared" si="14"/>
        <v>48000</v>
      </c>
      <c r="H65" s="159">
        <f t="shared" si="15"/>
        <v>0.73611562499999994</v>
      </c>
      <c r="I65" s="176">
        <f>'Project transactions '!K683</f>
        <v>35333.549999999996</v>
      </c>
      <c r="J65" s="169" t="s">
        <v>59</v>
      </c>
      <c r="K65" s="16"/>
    </row>
    <row r="66" spans="1:11" s="8" customFormat="1" ht="15.5" x14ac:dyDescent="0.35">
      <c r="A66" s="1"/>
      <c r="B66" s="14"/>
      <c r="C66" s="15"/>
      <c r="D66" s="77"/>
      <c r="E66" s="77"/>
      <c r="F66" s="77"/>
      <c r="G66" s="78">
        <f t="shared" si="14"/>
        <v>0</v>
      </c>
      <c r="H66" s="77"/>
      <c r="I66" s="176"/>
      <c r="J66" s="80"/>
      <c r="K66" s="16"/>
    </row>
    <row r="67" spans="1:11" ht="15.5" x14ac:dyDescent="0.35">
      <c r="B67" s="14"/>
      <c r="C67" s="15"/>
      <c r="D67" s="77"/>
      <c r="E67" s="77"/>
      <c r="F67" s="77"/>
      <c r="G67" s="78">
        <f t="shared" si="14"/>
        <v>0</v>
      </c>
      <c r="H67" s="77"/>
      <c r="I67" s="176"/>
      <c r="J67" s="80"/>
      <c r="K67" s="16"/>
    </row>
    <row r="68" spans="1:11" ht="15.5" x14ac:dyDescent="0.35">
      <c r="B68" s="14"/>
      <c r="C68" s="17"/>
      <c r="D68" s="79"/>
      <c r="E68" s="79"/>
      <c r="F68" s="79"/>
      <c r="G68" s="78">
        <f t="shared" si="14"/>
        <v>0</v>
      </c>
      <c r="H68" s="79"/>
      <c r="I68" s="177"/>
      <c r="J68" s="80"/>
      <c r="K68" s="18"/>
    </row>
    <row r="69" spans="1:11" ht="15.5" x14ac:dyDescent="0.35">
      <c r="B69" s="14"/>
      <c r="C69" s="17"/>
      <c r="D69" s="79"/>
      <c r="E69" s="79"/>
      <c r="F69" s="79"/>
      <c r="G69" s="78">
        <f t="shared" si="14"/>
        <v>0</v>
      </c>
      <c r="H69" s="185"/>
      <c r="I69" s="177"/>
      <c r="J69" s="80"/>
      <c r="K69" s="18"/>
    </row>
    <row r="70" spans="1:11" ht="15.5" x14ac:dyDescent="0.35">
      <c r="C70" s="19" t="s">
        <v>35</v>
      </c>
      <c r="D70" s="85">
        <f>SUM(D62:D69)</f>
        <v>234600</v>
      </c>
      <c r="E70" s="85">
        <f t="shared" ref="E70:F70" si="16">SUM(E62:E69)</f>
        <v>0</v>
      </c>
      <c r="F70" s="85">
        <f t="shared" si="16"/>
        <v>0</v>
      </c>
      <c r="G70" s="85">
        <f>SUM(G62:G69)</f>
        <v>234600</v>
      </c>
      <c r="H70" s="185">
        <f>(H62*G62)+(H63*G63)+(H64*G64)+(H65*G65)</f>
        <v>154513.07999999999</v>
      </c>
      <c r="I70" s="185">
        <f>SUM(I62:I69)</f>
        <v>154513.07999999999</v>
      </c>
      <c r="J70" s="84"/>
      <c r="K70" s="18"/>
    </row>
    <row r="71" spans="1:11" ht="15.75" customHeight="1" x14ac:dyDescent="0.35">
      <c r="B71" s="26"/>
      <c r="C71" s="22"/>
      <c r="D71" s="27"/>
      <c r="E71" s="27"/>
      <c r="F71" s="27"/>
      <c r="G71" s="27"/>
      <c r="H71" s="27"/>
      <c r="I71" s="188"/>
      <c r="J71" s="28"/>
      <c r="K71" s="22"/>
    </row>
    <row r="72" spans="1:11" ht="15.65" customHeight="1" x14ac:dyDescent="0.35">
      <c r="B72" s="19" t="s">
        <v>107</v>
      </c>
      <c r="C72" s="287" t="s">
        <v>227</v>
      </c>
      <c r="D72" s="288"/>
      <c r="E72" s="288"/>
      <c r="F72" s="288"/>
      <c r="G72" s="288"/>
      <c r="H72" s="288"/>
      <c r="I72" s="288"/>
      <c r="J72" s="288"/>
      <c r="K72" s="288"/>
    </row>
    <row r="73" spans="1:11" ht="15.5" x14ac:dyDescent="0.35">
      <c r="B73" s="12" t="s">
        <v>108</v>
      </c>
      <c r="C73" s="284" t="s">
        <v>109</v>
      </c>
      <c r="D73" s="284"/>
      <c r="E73" s="284"/>
      <c r="F73" s="284"/>
      <c r="G73" s="284"/>
      <c r="H73" s="284"/>
      <c r="I73" s="285"/>
      <c r="J73" s="285"/>
      <c r="K73" s="284"/>
    </row>
    <row r="74" spans="1:11" ht="62" x14ac:dyDescent="0.35">
      <c r="B74" s="14" t="s">
        <v>110</v>
      </c>
      <c r="C74" s="15" t="s">
        <v>111</v>
      </c>
      <c r="D74" s="77">
        <v>20327</v>
      </c>
      <c r="E74" s="77">
        <v>0</v>
      </c>
      <c r="F74" s="77"/>
      <c r="G74" s="78">
        <f>SUM(D74:F74)</f>
        <v>20327</v>
      </c>
      <c r="H74" s="158">
        <f>I74/G74</f>
        <v>0.5616633049638412</v>
      </c>
      <c r="I74" s="176">
        <f>'Project transactions '!K703</f>
        <v>11416.93</v>
      </c>
      <c r="J74" s="169" t="s">
        <v>112</v>
      </c>
      <c r="K74" s="16"/>
    </row>
    <row r="75" spans="1:11" ht="46.5" x14ac:dyDescent="0.35">
      <c r="B75" s="14" t="s">
        <v>113</v>
      </c>
      <c r="C75" s="15" t="s">
        <v>114</v>
      </c>
      <c r="D75" s="77">
        <v>25327</v>
      </c>
      <c r="E75" s="77">
        <v>0</v>
      </c>
      <c r="F75" s="77"/>
      <c r="G75" s="78">
        <f>SUM(D75:F75)</f>
        <v>25327</v>
      </c>
      <c r="H75" s="158">
        <f t="shared" ref="H75:H76" si="17">I75/G75</f>
        <v>0.84342954159592531</v>
      </c>
      <c r="I75" s="176">
        <f>'Project transactions '!K727</f>
        <v>21361.54</v>
      </c>
      <c r="J75" s="169"/>
      <c r="K75" s="16"/>
    </row>
    <row r="76" spans="1:11" ht="46.5" x14ac:dyDescent="0.35">
      <c r="B76" s="14" t="s">
        <v>115</v>
      </c>
      <c r="C76" s="15" t="s">
        <v>116</v>
      </c>
      <c r="D76" s="77">
        <v>20326</v>
      </c>
      <c r="E76" s="77">
        <v>0</v>
      </c>
      <c r="F76" s="77"/>
      <c r="G76" s="78">
        <f>SUM(D76:F76)</f>
        <v>20326</v>
      </c>
      <c r="H76" s="158">
        <f t="shared" si="17"/>
        <v>0.76116747023516673</v>
      </c>
      <c r="I76" s="176">
        <f>'Project transactions '!K744</f>
        <v>15471.49</v>
      </c>
      <c r="J76" s="169" t="s">
        <v>112</v>
      </c>
      <c r="K76" s="16"/>
    </row>
    <row r="77" spans="1:11" ht="15.5" x14ac:dyDescent="0.35">
      <c r="C77" s="19" t="s">
        <v>35</v>
      </c>
      <c r="D77" s="83">
        <f>SUM(D74:D76)</f>
        <v>65980</v>
      </c>
      <c r="E77" s="83">
        <f t="shared" ref="E77:F77" si="18">SUM(E74:E76)</f>
        <v>0</v>
      </c>
      <c r="F77" s="83">
        <f t="shared" si="18"/>
        <v>0</v>
      </c>
      <c r="G77" s="83">
        <f>SUM(G74:G76)</f>
        <v>65980</v>
      </c>
      <c r="H77" s="185">
        <f>(H74*G74)+(H75*G75)+(H76*G76)</f>
        <v>48249.96</v>
      </c>
      <c r="I77" s="185">
        <f>SUM(I74:I76)</f>
        <v>48249.96</v>
      </c>
      <c r="J77" s="84"/>
      <c r="K77" s="18"/>
    </row>
    <row r="78" spans="1:11" ht="15.5" x14ac:dyDescent="0.35">
      <c r="B78" s="12" t="s">
        <v>117</v>
      </c>
      <c r="C78" s="284" t="s">
        <v>118</v>
      </c>
      <c r="D78" s="284"/>
      <c r="E78" s="284"/>
      <c r="F78" s="284"/>
      <c r="G78" s="284"/>
      <c r="H78" s="284"/>
      <c r="I78" s="285"/>
      <c r="J78" s="285"/>
      <c r="K78" s="284"/>
    </row>
    <row r="79" spans="1:11" ht="62" x14ac:dyDescent="0.35">
      <c r="B79" s="14" t="s">
        <v>119</v>
      </c>
      <c r="C79" s="15" t="s">
        <v>120</v>
      </c>
      <c r="D79" s="77">
        <f>20000+5327-5000</f>
        <v>20327</v>
      </c>
      <c r="E79" s="77">
        <v>0</v>
      </c>
      <c r="F79" s="77"/>
      <c r="G79" s="78">
        <f>SUM(D79:F79)</f>
        <v>20327</v>
      </c>
      <c r="H79" s="158">
        <f>I79/G79</f>
        <v>0.99768140896344781</v>
      </c>
      <c r="I79" s="176">
        <f>'Project transactions '!K760</f>
        <v>20279.870000000003</v>
      </c>
      <c r="J79" s="169" t="s">
        <v>121</v>
      </c>
      <c r="K79" s="16"/>
    </row>
    <row r="80" spans="1:11" ht="46.5" x14ac:dyDescent="0.35">
      <c r="B80" s="14" t="s">
        <v>122</v>
      </c>
      <c r="C80" s="74" t="s">
        <v>123</v>
      </c>
      <c r="D80" s="77">
        <f>25000+5327-7000</f>
        <v>23327</v>
      </c>
      <c r="E80" s="77">
        <v>0</v>
      </c>
      <c r="F80" s="77"/>
      <c r="G80" s="78">
        <f>SUM(D80:F80)</f>
        <v>23327</v>
      </c>
      <c r="H80" s="158">
        <f>I80/G80</f>
        <v>0.67694131264200308</v>
      </c>
      <c r="I80" s="176">
        <f>'Project transactions '!K770</f>
        <v>15791.010000000006</v>
      </c>
      <c r="J80" s="169" t="s">
        <v>124</v>
      </c>
      <c r="K80" s="16"/>
    </row>
    <row r="81" spans="2:11" ht="46.5" x14ac:dyDescent="0.35">
      <c r="B81" s="14" t="s">
        <v>125</v>
      </c>
      <c r="C81" s="74" t="s">
        <v>126</v>
      </c>
      <c r="D81" s="77">
        <f>15000+5326</f>
        <v>20326</v>
      </c>
      <c r="E81" s="77">
        <v>0</v>
      </c>
      <c r="F81" s="77"/>
      <c r="G81" s="78">
        <f>SUM(D81:F81)</f>
        <v>20326</v>
      </c>
      <c r="H81" s="158">
        <f t="shared" ref="H81" si="19">I81/G81</f>
        <v>0.85056971366722445</v>
      </c>
      <c r="I81" s="176">
        <f>'Project transactions '!K784</f>
        <v>17288.680000000004</v>
      </c>
      <c r="J81" s="169" t="s">
        <v>124</v>
      </c>
      <c r="K81" s="16"/>
    </row>
    <row r="82" spans="2:11" ht="15.5" x14ac:dyDescent="0.35">
      <c r="B82" s="14"/>
      <c r="C82" s="17"/>
      <c r="D82" s="79"/>
      <c r="E82" s="79"/>
      <c r="F82" s="79"/>
      <c r="G82" s="78">
        <f>SUM(D82:F82)</f>
        <v>0</v>
      </c>
      <c r="H82" s="79"/>
      <c r="I82" s="177"/>
      <c r="J82" s="80"/>
      <c r="K82" s="18"/>
    </row>
    <row r="83" spans="2:11" ht="15.5" x14ac:dyDescent="0.35">
      <c r="C83" s="19" t="s">
        <v>35</v>
      </c>
      <c r="D83" s="85">
        <f>SUM(D79:D82)</f>
        <v>63980</v>
      </c>
      <c r="E83" s="85">
        <f t="shared" ref="E83:G83" si="20">SUM(E79:E82)</f>
        <v>0</v>
      </c>
      <c r="F83" s="85">
        <f t="shared" si="20"/>
        <v>0</v>
      </c>
      <c r="G83" s="85">
        <f t="shared" si="20"/>
        <v>63980</v>
      </c>
      <c r="H83" s="185">
        <f>(H79*G79)+(H80*G80)+(H81*G81)+(H82*G82)</f>
        <v>53359.560000000012</v>
      </c>
      <c r="I83" s="185">
        <f>SUM(I79:I82)</f>
        <v>53359.560000000012</v>
      </c>
      <c r="J83" s="84"/>
      <c r="K83" s="18"/>
    </row>
    <row r="84" spans="2:11" ht="15.5" x14ac:dyDescent="0.35">
      <c r="B84" s="30" t="s">
        <v>127</v>
      </c>
      <c r="C84" s="284" t="s">
        <v>128</v>
      </c>
      <c r="D84" s="284"/>
      <c r="E84" s="284"/>
      <c r="F84" s="284"/>
      <c r="G84" s="284"/>
      <c r="H84" s="284"/>
      <c r="I84" s="285"/>
      <c r="J84" s="285"/>
      <c r="K84" s="284"/>
    </row>
    <row r="85" spans="2:11" ht="31" x14ac:dyDescent="0.35">
      <c r="B85" s="252" t="s">
        <v>129</v>
      </c>
      <c r="C85" s="74" t="s">
        <v>130</v>
      </c>
      <c r="D85" s="80">
        <v>27990</v>
      </c>
      <c r="E85" s="80">
        <f>+'[1]Detail activités'!$J$65</f>
        <v>0</v>
      </c>
      <c r="F85" s="80"/>
      <c r="G85" s="78">
        <f>SUM(D85:F85)</f>
        <v>27990</v>
      </c>
      <c r="H85" s="158">
        <f>I85/G85</f>
        <v>0.90314326545194701</v>
      </c>
      <c r="I85" s="255">
        <f>'Project transactions '!K813</f>
        <v>25278.979999999996</v>
      </c>
      <c r="J85" s="168" t="s">
        <v>131</v>
      </c>
      <c r="K85" s="16"/>
    </row>
    <row r="86" spans="2:11" ht="31" x14ac:dyDescent="0.35">
      <c r="B86" s="14" t="s">
        <v>132</v>
      </c>
      <c r="C86" s="74" t="s">
        <v>133</v>
      </c>
      <c r="D86" s="77">
        <v>17990</v>
      </c>
      <c r="E86" s="77">
        <f>+'[1]Detail activités'!$J$66</f>
        <v>0</v>
      </c>
      <c r="F86" s="77"/>
      <c r="G86" s="78">
        <f>SUM(D86:F86)</f>
        <v>17990</v>
      </c>
      <c r="H86" s="158">
        <f>I86/G86</f>
        <v>0.57116120066703779</v>
      </c>
      <c r="I86" s="176">
        <f>'Project transactions '!K847</f>
        <v>10275.19000000001</v>
      </c>
      <c r="J86" s="168" t="s">
        <v>134</v>
      </c>
      <c r="K86" s="16"/>
    </row>
    <row r="87" spans="2:11" ht="15.5" x14ac:dyDescent="0.35">
      <c r="B87" s="86"/>
      <c r="C87" s="19" t="s">
        <v>35</v>
      </c>
      <c r="D87" s="83">
        <f>SUM(D85:D86)</f>
        <v>45980</v>
      </c>
      <c r="E87" s="83">
        <f>SUM(E85:E86)</f>
        <v>0</v>
      </c>
      <c r="F87" s="83">
        <f t="shared" ref="F87" si="21">SUM(F85:F86)</f>
        <v>0</v>
      </c>
      <c r="G87" s="83">
        <f>SUM(G85:G86)</f>
        <v>45980</v>
      </c>
      <c r="H87" s="185">
        <f>(H84*G84)+(H85*G85)+(H86*G86)</f>
        <v>35554.170000000006</v>
      </c>
      <c r="I87" s="185">
        <f>SUM(I85:I86)</f>
        <v>35554.170000000006</v>
      </c>
      <c r="J87" s="20"/>
      <c r="K87" s="18"/>
    </row>
    <row r="88" spans="2:11" ht="15.75" customHeight="1" x14ac:dyDescent="0.35">
      <c r="B88" s="87" t="s">
        <v>135</v>
      </c>
      <c r="C88" s="31"/>
      <c r="D88" s="88">
        <f>+D87+D83+D77+D70+D60+D53+D46+D36+D26+D16</f>
        <v>1244501</v>
      </c>
      <c r="E88" s="88">
        <f>+E87+E83+E77+E70+E60+E53+E46+E36+E26+E16</f>
        <v>0</v>
      </c>
      <c r="F88" s="88">
        <f>+F87+F83+F77+F70+F60+F53+F46+F36+F26+F16</f>
        <v>0</v>
      </c>
      <c r="G88" s="88">
        <f>+G87+G83+G77+G70+G60+G53+G46+G36+G26+G16</f>
        <v>1244501</v>
      </c>
      <c r="H88" s="88"/>
      <c r="I88" s="189"/>
      <c r="J88" s="32"/>
      <c r="K88" s="31"/>
    </row>
    <row r="89" spans="2:11" ht="15.75" customHeight="1" x14ac:dyDescent="0.35">
      <c r="B89" s="26"/>
      <c r="C89" s="22"/>
      <c r="D89" s="27"/>
      <c r="E89" s="27"/>
      <c r="F89" s="27"/>
      <c r="G89" s="27"/>
      <c r="H89" s="27"/>
      <c r="I89" s="188"/>
      <c r="J89" s="28"/>
      <c r="K89" s="22"/>
    </row>
    <row r="90" spans="2:11" ht="15.75" customHeight="1" x14ac:dyDescent="0.35">
      <c r="B90" s="26"/>
      <c r="C90" s="22"/>
      <c r="D90" s="27"/>
      <c r="E90" s="27"/>
      <c r="F90" s="27"/>
      <c r="G90" s="27"/>
      <c r="H90" s="27"/>
      <c r="I90" s="188"/>
      <c r="J90" s="28"/>
      <c r="K90" s="22"/>
    </row>
    <row r="91" spans="2:11" ht="62" x14ac:dyDescent="0.35">
      <c r="B91" s="19" t="s">
        <v>136</v>
      </c>
      <c r="C91" s="31"/>
      <c r="D91" s="154">
        <v>45887</v>
      </c>
      <c r="E91" s="154">
        <f>+'2) Tableau budgétaire 2'!E131</f>
        <v>0</v>
      </c>
      <c r="F91" s="154">
        <f>+'2) Tableau budgétaire 2'!F131</f>
        <v>0</v>
      </c>
      <c r="G91" s="155">
        <f>SUM(D91:F91)</f>
        <v>45887</v>
      </c>
      <c r="H91" s="163">
        <f>I91/G91</f>
        <v>0.55872491119489143</v>
      </c>
      <c r="I91" s="179">
        <f>'Project transactions '!K1182</f>
        <v>25638.209999999985</v>
      </c>
      <c r="J91" s="169" t="s">
        <v>137</v>
      </c>
      <c r="K91" s="33"/>
    </row>
    <row r="92" spans="2:11" ht="46.5" x14ac:dyDescent="0.35">
      <c r="B92" s="19" t="s">
        <v>138</v>
      </c>
      <c r="C92" s="31"/>
      <c r="D92" s="154">
        <v>34148</v>
      </c>
      <c r="E92" s="154">
        <f>+'2) Tableau budgétaire 2'!E132+'2) Tableau budgétaire 2'!E133+'2) Tableau budgétaire 2'!E134+'2) Tableau budgétaire 2'!E135</f>
        <v>0</v>
      </c>
      <c r="F92" s="154">
        <f>+'2) Tableau budgétaire 2'!F132+'2) Tableau budgétaire 2'!F133+'2) Tableau budgétaire 2'!F134+'2) Tableau budgétaire 2'!F135</f>
        <v>0</v>
      </c>
      <c r="G92" s="155">
        <f>SUM(D92:F92)</f>
        <v>34148</v>
      </c>
      <c r="H92" s="163">
        <f>I92/G92</f>
        <v>0.91417564718285116</v>
      </c>
      <c r="I92" s="179">
        <f>'Project transactions '!K1337</f>
        <v>31217.27</v>
      </c>
      <c r="J92" s="169" t="s">
        <v>139</v>
      </c>
      <c r="K92" s="33"/>
    </row>
    <row r="93" spans="2:11" ht="77.5" x14ac:dyDescent="0.35">
      <c r="B93" s="19" t="s">
        <v>140</v>
      </c>
      <c r="C93" s="34"/>
      <c r="D93" s="154">
        <v>63333</v>
      </c>
      <c r="E93" s="154">
        <f>+'2) Tableau budgétaire 2'!E137</f>
        <v>0</v>
      </c>
      <c r="F93" s="154">
        <f>+'2) Tableau budgétaire 2'!F137</f>
        <v>0</v>
      </c>
      <c r="G93" s="155">
        <f>SUM(D93:F93)</f>
        <v>63333</v>
      </c>
      <c r="H93" s="163">
        <f>I93/G93</f>
        <v>0.45192458907678501</v>
      </c>
      <c r="I93" s="179">
        <f>'Project transactions '!K966</f>
        <v>28621.740000000023</v>
      </c>
      <c r="J93" s="169" t="s">
        <v>141</v>
      </c>
      <c r="K93" s="33"/>
    </row>
    <row r="94" spans="2:11" ht="62" x14ac:dyDescent="0.35">
      <c r="B94" s="35" t="s">
        <v>142</v>
      </c>
      <c r="C94" s="31"/>
      <c r="D94" s="154">
        <v>14000</v>
      </c>
      <c r="E94" s="154"/>
      <c r="F94" s="154"/>
      <c r="G94" s="155">
        <f>SUM(D94:F94)</f>
        <v>14000</v>
      </c>
      <c r="H94" s="163">
        <f>I94/G94</f>
        <v>0.15832499999999999</v>
      </c>
      <c r="I94" s="179">
        <f>'Project transactions '!K969</f>
        <v>2216.5499999999997</v>
      </c>
      <c r="J94" s="169" t="s">
        <v>143</v>
      </c>
      <c r="K94" s="33"/>
    </row>
    <row r="95" spans="2:11" ht="15.5" x14ac:dyDescent="0.35">
      <c r="B95" s="26"/>
      <c r="C95" s="36" t="s">
        <v>144</v>
      </c>
      <c r="D95" s="156">
        <f>SUM(D91:D94)</f>
        <v>157368</v>
      </c>
      <c r="E95" s="156">
        <f>SUM(E91:E94)</f>
        <v>0</v>
      </c>
      <c r="F95" s="156">
        <f t="shared" ref="F95" si="22">SUM(F91:F94)</f>
        <v>0</v>
      </c>
      <c r="G95" s="156">
        <f>SUM(G91:G94)</f>
        <v>157368</v>
      </c>
      <c r="H95" s="198">
        <f>(H91*G91)+(H92*G92)+(H93*G93)+(H94*G94)</f>
        <v>87693.77</v>
      </c>
      <c r="I95" s="185">
        <f>SUM(I91:I94)</f>
        <v>87693.77</v>
      </c>
      <c r="J95" s="84"/>
      <c r="K95" s="31"/>
    </row>
    <row r="96" spans="2:11" ht="15.75" customHeight="1" x14ac:dyDescent="0.35">
      <c r="B96" s="26"/>
      <c r="C96" s="22"/>
      <c r="D96" s="76"/>
      <c r="E96" s="76"/>
      <c r="F96" s="76"/>
      <c r="G96" s="76"/>
      <c r="H96" s="76"/>
      <c r="I96" s="188"/>
      <c r="J96" s="157"/>
      <c r="K96" s="22"/>
    </row>
    <row r="97" spans="2:11" ht="15.75" customHeight="1" x14ac:dyDescent="0.35">
      <c r="B97" s="26"/>
      <c r="C97" s="22"/>
      <c r="D97" s="27"/>
      <c r="E97" s="27"/>
      <c r="F97" s="27"/>
      <c r="G97" s="27"/>
      <c r="H97" s="27"/>
      <c r="I97" s="188"/>
      <c r="J97" s="28"/>
      <c r="K97" s="22"/>
    </row>
    <row r="98" spans="2:11" ht="15.75" customHeight="1" x14ac:dyDescent="0.35">
      <c r="B98" s="26"/>
      <c r="C98" s="22"/>
      <c r="D98" s="27"/>
      <c r="E98" s="27"/>
      <c r="F98" s="27"/>
      <c r="G98" s="27"/>
      <c r="H98" s="27"/>
      <c r="I98" s="188"/>
      <c r="J98" s="28"/>
      <c r="K98" s="22"/>
    </row>
    <row r="99" spans="2:11" ht="15.75" customHeight="1" thickBot="1" x14ac:dyDescent="0.4">
      <c r="B99" s="26"/>
      <c r="C99" s="22"/>
      <c r="D99" s="27"/>
      <c r="E99" s="27"/>
      <c r="F99" s="27"/>
      <c r="G99" s="27"/>
      <c r="H99" s="27"/>
      <c r="I99" s="188"/>
      <c r="J99" s="28"/>
      <c r="K99" s="22"/>
    </row>
    <row r="100" spans="2:11" ht="15.5" x14ac:dyDescent="0.35">
      <c r="B100" s="26"/>
      <c r="C100" s="299" t="s">
        <v>145</v>
      </c>
      <c r="D100" s="300"/>
      <c r="E100" s="300"/>
      <c r="F100" s="300"/>
      <c r="G100" s="301"/>
      <c r="H100" s="37"/>
      <c r="I100" s="190"/>
      <c r="J100" s="38"/>
      <c r="K100" s="37"/>
    </row>
    <row r="101" spans="2:11" ht="46.5" x14ac:dyDescent="0.35">
      <c r="B101" s="26"/>
      <c r="C101" s="39"/>
      <c r="D101" s="40" t="str">
        <f>D5</f>
        <v>CORDAID (budget en USD)</v>
      </c>
      <c r="E101" s="40" t="str">
        <f>E5</f>
        <v>Organisation recipiendiaire 2 (budget en USD)</v>
      </c>
      <c r="F101" s="40" t="str">
        <f>F5</f>
        <v>Organisation recipiendiaire 3 (budget en USD)</v>
      </c>
      <c r="G101" s="41" t="s">
        <v>7</v>
      </c>
      <c r="H101" s="22"/>
      <c r="I101" s="188"/>
      <c r="J101" s="28"/>
      <c r="K101" s="37"/>
    </row>
    <row r="102" spans="2:11" ht="15.5" x14ac:dyDescent="0.35">
      <c r="B102" s="42"/>
      <c r="C102" s="43" t="s">
        <v>146</v>
      </c>
      <c r="D102" s="150">
        <f>SUM(D16,D26,D36,D46,D53,D60,D70,D77,D83,D87,D91,D92,D93,D94)</f>
        <v>1401869</v>
      </c>
      <c r="E102" s="150">
        <f>SUM(E16,E26,E36,E46,E53,E60,E70,E77,E83,E87,E91,E92,E93,E94)</f>
        <v>0</v>
      </c>
      <c r="F102" s="150">
        <f>SUM(F16,F26,F36,F46,F53,F60,F70,F77,F83,F87,F91,F92,F93,F94)</f>
        <v>0</v>
      </c>
      <c r="G102" s="151">
        <f>SUM(D102:F102)</f>
        <v>1401869</v>
      </c>
      <c r="H102" s="22"/>
      <c r="I102" s="188"/>
      <c r="J102" s="28"/>
      <c r="K102" s="42"/>
    </row>
    <row r="103" spans="2:11" ht="15.5" x14ac:dyDescent="0.35">
      <c r="B103" s="44"/>
      <c r="C103" s="43" t="s">
        <v>147</v>
      </c>
      <c r="D103" s="150">
        <f t="shared" ref="D103:F103" si="23">D102*0.07</f>
        <v>98130.830000000016</v>
      </c>
      <c r="E103" s="150">
        <f t="shared" si="23"/>
        <v>0</v>
      </c>
      <c r="F103" s="150">
        <f t="shared" si="23"/>
        <v>0</v>
      </c>
      <c r="G103" s="151">
        <f>G102*0.07</f>
        <v>98130.830000000016</v>
      </c>
      <c r="H103" s="44"/>
      <c r="I103" s="191"/>
      <c r="J103" s="28"/>
      <c r="K103" s="45"/>
    </row>
    <row r="104" spans="2:11" ht="16" thickBot="1" x14ac:dyDescent="0.4">
      <c r="B104" s="44"/>
      <c r="C104" s="46" t="s">
        <v>7</v>
      </c>
      <c r="D104" s="152">
        <f t="shared" ref="D104:F104" si="24">SUM(D102:D103)</f>
        <v>1499999.83</v>
      </c>
      <c r="E104" s="152">
        <f t="shared" si="24"/>
        <v>0</v>
      </c>
      <c r="F104" s="152">
        <f t="shared" si="24"/>
        <v>0</v>
      </c>
      <c r="G104" s="153">
        <f>SUM(G102:G103)</f>
        <v>1499999.83</v>
      </c>
      <c r="H104" s="44"/>
      <c r="I104" s="191"/>
      <c r="J104" s="28"/>
      <c r="K104" s="45"/>
    </row>
    <row r="105" spans="2:11" ht="15.5" x14ac:dyDescent="0.35">
      <c r="B105" s="44"/>
      <c r="K105" s="29"/>
    </row>
    <row r="106" spans="2:11" s="8" customFormat="1" ht="16" thickBot="1" x14ac:dyDescent="0.4">
      <c r="B106" s="22"/>
      <c r="C106" s="26"/>
      <c r="D106" s="47"/>
      <c r="E106" s="47"/>
      <c r="F106" s="47"/>
      <c r="G106" s="47"/>
      <c r="H106" s="47"/>
      <c r="I106" s="193"/>
      <c r="J106" s="48"/>
      <c r="K106" s="37"/>
    </row>
    <row r="107" spans="2:11" ht="23.25" customHeight="1" x14ac:dyDescent="0.35">
      <c r="B107" s="45"/>
      <c r="C107" s="302" t="s">
        <v>148</v>
      </c>
      <c r="D107" s="303"/>
      <c r="E107" s="304"/>
      <c r="F107" s="304"/>
      <c r="G107" s="304"/>
      <c r="H107" s="305"/>
      <c r="I107" s="194"/>
      <c r="J107" s="21"/>
      <c r="K107" s="45"/>
    </row>
    <row r="108" spans="2:11" ht="51.75" customHeight="1" x14ac:dyDescent="0.35">
      <c r="B108" s="45"/>
      <c r="C108" s="49"/>
      <c r="D108" s="40" t="str">
        <f>D5</f>
        <v>CORDAID (budget en USD)</v>
      </c>
      <c r="E108" s="40" t="str">
        <f>E5</f>
        <v>Organisation recipiendiaire 2 (budget en USD)</v>
      </c>
      <c r="F108" s="40" t="str">
        <f>F5</f>
        <v>Organisation recipiendiaire 3 (budget en USD)</v>
      </c>
      <c r="G108" s="50" t="s">
        <v>7</v>
      </c>
      <c r="H108" s="51" t="s">
        <v>149</v>
      </c>
      <c r="I108" s="194"/>
      <c r="J108" s="21"/>
      <c r="K108" s="45"/>
    </row>
    <row r="109" spans="2:11" ht="15.5" x14ac:dyDescent="0.35">
      <c r="B109" s="45"/>
      <c r="C109" s="52" t="s">
        <v>150</v>
      </c>
      <c r="D109" s="89">
        <f>$D$104*H109</f>
        <v>524999.94050000003</v>
      </c>
      <c r="E109" s="90">
        <f>$E$104*H109</f>
        <v>0</v>
      </c>
      <c r="F109" s="90">
        <f>$F$104*H109</f>
        <v>0</v>
      </c>
      <c r="G109" s="90">
        <f>SUM(D109:F109)</f>
        <v>524999.94050000003</v>
      </c>
      <c r="H109" s="53">
        <v>0.35</v>
      </c>
      <c r="I109" s="190"/>
      <c r="J109" s="38"/>
      <c r="K109" s="45"/>
    </row>
    <row r="110" spans="2:11" ht="15.5" x14ac:dyDescent="0.35">
      <c r="B110" s="306"/>
      <c r="C110" s="54" t="s">
        <v>151</v>
      </c>
      <c r="D110" s="89">
        <f>$D$104*H110</f>
        <v>524999.94050000003</v>
      </c>
      <c r="E110" s="90">
        <f>$E$104*H110</f>
        <v>0</v>
      </c>
      <c r="F110" s="90">
        <f>$F$104*H110</f>
        <v>0</v>
      </c>
      <c r="G110" s="91">
        <f>SUM(D110:F110)</f>
        <v>524999.94050000003</v>
      </c>
      <c r="H110" s="53">
        <v>0.35</v>
      </c>
      <c r="I110" s="190"/>
      <c r="J110" s="38"/>
    </row>
    <row r="111" spans="2:11" ht="15.5" x14ac:dyDescent="0.35">
      <c r="B111" s="306"/>
      <c r="C111" s="54" t="s">
        <v>152</v>
      </c>
      <c r="D111" s="89">
        <f>$D$104*H111</f>
        <v>449999.94900000002</v>
      </c>
      <c r="E111" s="90">
        <f>$E$104*H111</f>
        <v>0</v>
      </c>
      <c r="F111" s="90">
        <f>$E$104*I111</f>
        <v>0</v>
      </c>
      <c r="G111" s="91">
        <f>SUM(D111:F111)</f>
        <v>449999.94900000002</v>
      </c>
      <c r="H111" s="55">
        <v>0.3</v>
      </c>
      <c r="I111" s="195"/>
      <c r="J111" s="56"/>
    </row>
    <row r="112" spans="2:11" ht="16" thickBot="1" x14ac:dyDescent="0.4">
      <c r="B112" s="306"/>
      <c r="C112" s="46" t="s">
        <v>7</v>
      </c>
      <c r="D112" s="92">
        <f t="shared" ref="D112:H112" si="25">SUM(D109:D111)</f>
        <v>1499999.83</v>
      </c>
      <c r="E112" s="92">
        <f t="shared" si="25"/>
        <v>0</v>
      </c>
      <c r="F112" s="92">
        <f t="shared" si="25"/>
        <v>0</v>
      </c>
      <c r="G112" s="92">
        <f t="shared" si="25"/>
        <v>1499999.83</v>
      </c>
      <c r="H112" s="57">
        <f t="shared" si="25"/>
        <v>1</v>
      </c>
      <c r="I112" s="196"/>
      <c r="J112" s="13"/>
    </row>
    <row r="113" spans="2:11" ht="21.75" customHeight="1" thickBot="1" x14ac:dyDescent="0.4">
      <c r="B113" s="306"/>
      <c r="C113" s="58"/>
      <c r="D113" s="93"/>
      <c r="E113" s="93"/>
      <c r="F113" s="93"/>
      <c r="G113" s="93"/>
      <c r="H113" s="59"/>
      <c r="I113" s="197"/>
      <c r="J113" s="48"/>
    </row>
    <row r="114" spans="2:11" ht="49.5" customHeight="1" x14ac:dyDescent="0.35">
      <c r="B114" s="306"/>
      <c r="C114" s="60" t="s">
        <v>153</v>
      </c>
      <c r="D114" s="61">
        <f>SUM(H16,H26,H36,H46,H53,H60,H70,H77,H83,H87,H95)*1.07</f>
        <v>1065571.3128000002</v>
      </c>
      <c r="E114" s="47"/>
      <c r="F114" s="47"/>
      <c r="G114" s="47"/>
      <c r="H114" s="62" t="s">
        <v>154</v>
      </c>
      <c r="I114" s="249">
        <f>SUM(I95,I87,I83,I77,I70,I60,I53,I46,I36,I26,I16)</f>
        <v>995861.03999999992</v>
      </c>
      <c r="J114" s="63"/>
      <c r="K114" s="251"/>
    </row>
    <row r="115" spans="2:11" ht="28.5" customHeight="1" thickBot="1" x14ac:dyDescent="0.4">
      <c r="B115" s="306"/>
      <c r="C115" s="64" t="s">
        <v>155</v>
      </c>
      <c r="D115" s="65">
        <f>D114/G104</f>
        <v>0.71038095570984172</v>
      </c>
      <c r="E115" s="66"/>
      <c r="F115" s="66"/>
      <c r="G115" s="66"/>
      <c r="H115" s="67" t="s">
        <v>156</v>
      </c>
      <c r="I115" s="274">
        <f>I114/G102</f>
        <v>0.71038095570984161</v>
      </c>
      <c r="J115" s="248"/>
      <c r="K115" s="250"/>
    </row>
    <row r="116" spans="2:11" ht="28.5" customHeight="1" x14ac:dyDescent="0.35">
      <c r="B116" s="306"/>
      <c r="C116" s="307"/>
      <c r="D116" s="308"/>
      <c r="E116" s="68"/>
      <c r="F116" s="68"/>
      <c r="G116" s="68"/>
      <c r="K116" s="250"/>
    </row>
    <row r="117" spans="2:11" ht="28.5" customHeight="1" x14ac:dyDescent="0.35">
      <c r="B117" s="306"/>
      <c r="C117" s="64" t="s">
        <v>157</v>
      </c>
      <c r="D117" s="69">
        <f>SUM(D93:F94)*1.07</f>
        <v>82746.31</v>
      </c>
      <c r="E117" s="70"/>
      <c r="F117" s="70"/>
      <c r="G117" s="70"/>
      <c r="K117" s="250"/>
    </row>
    <row r="118" spans="2:11" ht="23.25" customHeight="1" x14ac:dyDescent="0.35">
      <c r="B118" s="306"/>
      <c r="C118" s="64" t="s">
        <v>158</v>
      </c>
      <c r="D118" s="65">
        <f>D117/G104</f>
        <v>5.5164212918610796E-2</v>
      </c>
      <c r="E118" s="70"/>
      <c r="F118" s="70"/>
      <c r="G118" s="70"/>
    </row>
    <row r="119" spans="2:11" ht="66.75" customHeight="1" thickBot="1" x14ac:dyDescent="0.4">
      <c r="B119" s="306"/>
      <c r="C119" s="309" t="s">
        <v>159</v>
      </c>
      <c r="D119" s="310"/>
      <c r="E119" s="71"/>
      <c r="F119" s="71"/>
      <c r="G119" s="71"/>
      <c r="I119" s="182"/>
    </row>
    <row r="120" spans="2:11" ht="55.5" customHeight="1" x14ac:dyDescent="0.35">
      <c r="B120" s="306"/>
      <c r="E120" s="311"/>
      <c r="F120" s="311"/>
      <c r="H120" s="312"/>
      <c r="I120" s="312"/>
    </row>
    <row r="121" spans="2:11" ht="65.5" customHeight="1" x14ac:dyDescent="0.45">
      <c r="B121" s="306"/>
      <c r="C121" s="259" t="s">
        <v>233</v>
      </c>
      <c r="D121" s="257"/>
      <c r="E121" s="259" t="s">
        <v>234</v>
      </c>
      <c r="F121" s="257"/>
      <c r="G121" s="257"/>
      <c r="H121" s="259" t="s">
        <v>235</v>
      </c>
      <c r="I121" s="1"/>
      <c r="J121" s="1"/>
    </row>
    <row r="122" spans="2:11" ht="46" customHeight="1" x14ac:dyDescent="0.45">
      <c r="B122" s="306"/>
      <c r="C122" s="257" t="s">
        <v>236</v>
      </c>
      <c r="D122" s="258"/>
      <c r="E122" s="257" t="s">
        <v>237</v>
      </c>
      <c r="F122" s="258"/>
      <c r="G122" s="258"/>
      <c r="H122" s="257" t="s">
        <v>3264</v>
      </c>
      <c r="I122" s="1"/>
      <c r="J122" s="1"/>
    </row>
    <row r="123" spans="2:11" ht="47" customHeight="1" x14ac:dyDescent="0.45">
      <c r="B123" s="306"/>
      <c r="C123" s="257" t="s">
        <v>238</v>
      </c>
      <c r="D123" s="258"/>
      <c r="E123" s="257" t="s">
        <v>239</v>
      </c>
      <c r="F123" s="258"/>
      <c r="G123" s="258"/>
      <c r="H123" s="257" t="s">
        <v>3265</v>
      </c>
      <c r="I123" s="1"/>
      <c r="J123" s="1"/>
    </row>
    <row r="124" spans="2:11" ht="23.25" customHeight="1" x14ac:dyDescent="0.45">
      <c r="B124" s="306"/>
      <c r="C124" s="258"/>
      <c r="D124" s="258"/>
      <c r="E124" s="258"/>
      <c r="F124" s="258"/>
      <c r="G124" s="258"/>
      <c r="H124" s="268"/>
      <c r="I124" s="1"/>
      <c r="J124" s="1"/>
    </row>
    <row r="125" spans="2:11" ht="23.25" customHeight="1" x14ac:dyDescent="0.45">
      <c r="C125" s="258"/>
      <c r="D125" s="258"/>
      <c r="E125" s="258"/>
      <c r="F125" s="258"/>
      <c r="G125" s="258"/>
      <c r="H125" s="258"/>
      <c r="I125" s="1"/>
      <c r="J125" s="1"/>
    </row>
    <row r="126" spans="2:11" ht="21.75" customHeight="1" x14ac:dyDescent="0.35"/>
    <row r="127" spans="2:11" ht="16.5" customHeight="1" x14ac:dyDescent="0.35"/>
    <row r="128" spans="2:11" ht="29.25" customHeight="1" x14ac:dyDescent="0.35"/>
    <row r="129" ht="24.75" customHeight="1" x14ac:dyDescent="0.35"/>
    <row r="130" ht="33" customHeight="1" x14ac:dyDescent="0.35"/>
    <row r="132" ht="15" customHeight="1" x14ac:dyDescent="0.35"/>
    <row r="133" ht="25.5" customHeight="1" x14ac:dyDescent="0.35"/>
    <row r="184" spans="1:1" x14ac:dyDescent="0.35">
      <c r="A184" s="1" t="s">
        <v>160</v>
      </c>
    </row>
  </sheetData>
  <mergeCells count="20">
    <mergeCell ref="C84:K84"/>
    <mergeCell ref="C100:G100"/>
    <mergeCell ref="C107:H107"/>
    <mergeCell ref="B110:B124"/>
    <mergeCell ref="C116:D116"/>
    <mergeCell ref="C119:D119"/>
    <mergeCell ref="E120:F120"/>
    <mergeCell ref="H120:I120"/>
    <mergeCell ref="C78:K78"/>
    <mergeCell ref="B2:E2"/>
    <mergeCell ref="B3:H3"/>
    <mergeCell ref="C6:K6"/>
    <mergeCell ref="C17:K17"/>
    <mergeCell ref="C27:S27"/>
    <mergeCell ref="C37:K37"/>
    <mergeCell ref="C48:K48"/>
    <mergeCell ref="C56:K56"/>
    <mergeCell ref="C61:K61"/>
    <mergeCell ref="C72:K72"/>
    <mergeCell ref="C73:K73"/>
  </mergeCells>
  <conditionalFormatting sqref="D115">
    <cfRule type="cellIs" dxfId="16" priority="3" operator="lessThan">
      <formula>0.15</formula>
    </cfRule>
  </conditionalFormatting>
  <conditionalFormatting sqref="D118">
    <cfRule type="cellIs" dxfId="15" priority="2" operator="lessThan">
      <formula>0.05</formula>
    </cfRule>
  </conditionalFormatting>
  <conditionalFormatting sqref="H112:J112">
    <cfRule type="cellIs" dxfId="14" priority="1" operator="greaterThan">
      <formula>1</formula>
    </cfRule>
  </conditionalFormatting>
  <dataValidations count="4">
    <dataValidation allowBlank="1" showInputMessage="1" showErrorMessage="1" prompt="% Towards Gender Equality and Women's Empowerment Must be Higher than 15%_x000a_" sqref="G115" xr:uid="{D978B08C-4AC4-4F1D-9ABE-971BBE8C2E61}"/>
    <dataValidation allowBlank="1" showInputMessage="1" showErrorMessage="1" prompt="M&amp;E Budget Cannot be Less than 5%_x000a_" sqref="E118:G118" xr:uid="{19899CEC-0C8A-4176-A0E7-004CDD3047F2}"/>
    <dataValidation allowBlank="1" showInputMessage="1" showErrorMessage="1" prompt="Insert *text* description of Output here" sqref="C37 C48 C56 C61 C73:C76 C78:C79 C84" xr:uid="{CE234C86-0A7D-4CAF-9DAC-68402A30F634}"/>
    <dataValidation allowBlank="1" showErrorMessage="1" prompt="% Towards Gender Equality and Women's Empowerment Must be Higher than 15%_x000a_" sqref="D115 D117:G117" xr:uid="{8B98789C-DBD9-4649-A21D-D4A87E6903FD}"/>
  </dataValidations>
  <pageMargins left="0.70866141732283472" right="0.70866141732283472" top="0.74803149606299213" bottom="0.74803149606299213" header="0.31496062992125984" footer="0.31496062992125984"/>
  <pageSetup paperSize="9" scale="55" orientation="landscape" verticalDpi="0" r:id="rId1"/>
  <ignoredErrors>
    <ignoredError sqref="F94:H94 D101 D108 E108:F108 C82:K82 C87:D87 F87:G87 E88:G88 D88 H88 C84:K84 C83:G83 J83:K83 F95:G95 J87:K87 E91:E93 H108 C80:G80 J80:K80 C81:H81 J81:K81 C86:H86 C85:H85 J85:K85 J86:K86 F91:H91 F92:H92 F93:H93 I9:I14 H39:I44 I49:I50 I57:I58 I62:I65" unlockedFormula="1"/>
    <ignoredError sqref="H83 H87" formula="1" unlockedFormula="1"/>
    <ignoredError sqref="H53 H16 H60 H70 H77 H95 H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127BE-268E-4778-A1C4-03768BCFC363}">
  <dimension ref="A1:Q1347"/>
  <sheetViews>
    <sheetView topLeftCell="C803" workbookViewId="0">
      <selection activeCell="M1344" sqref="M1344"/>
    </sheetView>
  </sheetViews>
  <sheetFormatPr baseColWidth="10" defaultColWidth="8.7265625" defaultRowHeight="14.5" x14ac:dyDescent="0.35"/>
  <cols>
    <col min="1" max="1" width="10.90625" customWidth="1"/>
    <col min="2" max="2" width="21" customWidth="1"/>
    <col min="3" max="3" width="22.7265625" customWidth="1"/>
    <col min="4" max="4" width="19.81640625" customWidth="1"/>
    <col min="5" max="5" width="33.08984375" customWidth="1"/>
    <col min="6" max="6" width="5.08984375" customWidth="1"/>
    <col min="7" max="7" width="5.1796875" customWidth="1"/>
    <col min="8" max="8" width="11.1796875" customWidth="1"/>
    <col min="9" max="9" width="10.36328125" customWidth="1"/>
    <col min="10" max="10" width="10.81640625" customWidth="1"/>
    <col min="11" max="11" width="11.81640625" customWidth="1"/>
    <col min="12" max="12" width="13.90625" customWidth="1"/>
    <col min="13" max="13" width="16.36328125" customWidth="1"/>
    <col min="17" max="17" width="13.7265625" customWidth="1"/>
    <col min="19" max="19" width="17.54296875" customWidth="1"/>
  </cols>
  <sheetData>
    <row r="1" spans="1:17" x14ac:dyDescent="0.35">
      <c r="A1" t="s">
        <v>240</v>
      </c>
      <c r="B1" t="s">
        <v>241</v>
      </c>
      <c r="C1" t="s">
        <v>242</v>
      </c>
      <c r="D1" t="s">
        <v>243</v>
      </c>
      <c r="E1" t="s">
        <v>244</v>
      </c>
      <c r="F1" t="s">
        <v>245</v>
      </c>
      <c r="G1" t="s">
        <v>246</v>
      </c>
      <c r="H1" t="s">
        <v>247</v>
      </c>
      <c r="I1" t="s">
        <v>248</v>
      </c>
      <c r="J1" t="s">
        <v>249</v>
      </c>
      <c r="K1" t="s">
        <v>250</v>
      </c>
      <c r="L1" t="s">
        <v>251</v>
      </c>
      <c r="M1" t="s">
        <v>252</v>
      </c>
      <c r="N1" t="s">
        <v>253</v>
      </c>
      <c r="O1" t="s">
        <v>254</v>
      </c>
      <c r="P1" t="s">
        <v>255</v>
      </c>
      <c r="Q1" t="s">
        <v>256</v>
      </c>
    </row>
    <row r="2" spans="1:17" x14ac:dyDescent="0.35">
      <c r="A2" t="s">
        <v>257</v>
      </c>
      <c r="B2" t="s">
        <v>258</v>
      </c>
      <c r="C2" s="261">
        <v>44680</v>
      </c>
      <c r="D2" t="s">
        <v>259</v>
      </c>
      <c r="E2" t="s">
        <v>260</v>
      </c>
      <c r="F2" s="262">
        <v>0</v>
      </c>
      <c r="G2" t="s">
        <v>261</v>
      </c>
      <c r="H2" s="263">
        <v>485171.6</v>
      </c>
      <c r="I2" s="262">
        <v>226.36</v>
      </c>
      <c r="J2" t="s">
        <v>262</v>
      </c>
      <c r="K2" s="263">
        <v>242.32</v>
      </c>
      <c r="L2" t="s">
        <v>263</v>
      </c>
      <c r="M2" t="s">
        <v>264</v>
      </c>
      <c r="N2" t="s">
        <v>265</v>
      </c>
      <c r="O2" t="s">
        <v>266</v>
      </c>
      <c r="P2" t="s">
        <v>267</v>
      </c>
      <c r="Q2" s="261">
        <v>44692.404745370397</v>
      </c>
    </row>
    <row r="3" spans="1:17" x14ac:dyDescent="0.35">
      <c r="A3" t="s">
        <v>257</v>
      </c>
      <c r="B3" t="s">
        <v>258</v>
      </c>
      <c r="C3" s="261">
        <v>44680</v>
      </c>
      <c r="D3" t="s">
        <v>268</v>
      </c>
      <c r="E3" t="s">
        <v>269</v>
      </c>
      <c r="F3" s="262">
        <v>0</v>
      </c>
      <c r="G3" t="s">
        <v>261</v>
      </c>
      <c r="H3" s="263">
        <v>944436.6</v>
      </c>
      <c r="I3" s="262">
        <v>440.63</v>
      </c>
      <c r="J3" t="s">
        <v>262</v>
      </c>
      <c r="K3" s="263">
        <v>471.69</v>
      </c>
      <c r="L3" t="s">
        <v>263</v>
      </c>
      <c r="M3" t="s">
        <v>264</v>
      </c>
      <c r="N3" t="s">
        <v>265</v>
      </c>
      <c r="O3" t="s">
        <v>266</v>
      </c>
      <c r="P3" t="s">
        <v>270</v>
      </c>
      <c r="Q3" s="261">
        <v>44692.404756944401</v>
      </c>
    </row>
    <row r="4" spans="1:17" x14ac:dyDescent="0.35">
      <c r="A4" t="s">
        <v>257</v>
      </c>
      <c r="B4" t="s">
        <v>258</v>
      </c>
      <c r="C4" s="261">
        <v>44735</v>
      </c>
      <c r="D4" t="s">
        <v>271</v>
      </c>
      <c r="E4" t="s">
        <v>272</v>
      </c>
      <c r="F4" s="262">
        <v>0</v>
      </c>
      <c r="G4" t="s">
        <v>261</v>
      </c>
      <c r="H4" s="263">
        <v>210000</v>
      </c>
      <c r="I4" s="262">
        <v>100.17</v>
      </c>
      <c r="J4" t="s">
        <v>262</v>
      </c>
      <c r="K4" s="263">
        <v>105.32</v>
      </c>
      <c r="L4" t="s">
        <v>263</v>
      </c>
      <c r="M4" t="s">
        <v>264</v>
      </c>
      <c r="N4" t="s">
        <v>265</v>
      </c>
      <c r="O4" t="s">
        <v>273</v>
      </c>
      <c r="P4" t="s">
        <v>274</v>
      </c>
      <c r="Q4" s="261">
        <v>44754.335706018501</v>
      </c>
    </row>
    <row r="5" spans="1:17" x14ac:dyDescent="0.35">
      <c r="A5" t="s">
        <v>257</v>
      </c>
      <c r="B5" t="s">
        <v>258</v>
      </c>
      <c r="C5" s="261">
        <v>44743</v>
      </c>
      <c r="D5" t="s">
        <v>275</v>
      </c>
      <c r="E5" t="s">
        <v>276</v>
      </c>
      <c r="F5" s="262">
        <v>0</v>
      </c>
      <c r="G5" t="s">
        <v>261</v>
      </c>
      <c r="H5" s="263">
        <v>269100</v>
      </c>
      <c r="I5" s="262">
        <v>126.84</v>
      </c>
      <c r="J5" t="s">
        <v>262</v>
      </c>
      <c r="K5" s="263">
        <v>133.82</v>
      </c>
      <c r="L5" t="s">
        <v>263</v>
      </c>
      <c r="M5" t="s">
        <v>264</v>
      </c>
      <c r="N5" t="s">
        <v>265</v>
      </c>
      <c r="O5" t="s">
        <v>277</v>
      </c>
      <c r="P5" t="s">
        <v>278</v>
      </c>
      <c r="Q5" s="261">
        <v>44763.637754629599</v>
      </c>
    </row>
    <row r="6" spans="1:17" x14ac:dyDescent="0.35">
      <c r="A6" t="s">
        <v>257</v>
      </c>
      <c r="B6" t="s">
        <v>258</v>
      </c>
      <c r="C6" s="261">
        <v>44746</v>
      </c>
      <c r="D6" t="s">
        <v>279</v>
      </c>
      <c r="E6" t="s">
        <v>280</v>
      </c>
      <c r="F6" s="262">
        <v>0</v>
      </c>
      <c r="G6" t="s">
        <v>261</v>
      </c>
      <c r="H6" s="263">
        <v>225000</v>
      </c>
      <c r="I6" s="262">
        <v>110.91</v>
      </c>
      <c r="J6" t="s">
        <v>262</v>
      </c>
      <c r="K6" s="263">
        <v>115.5</v>
      </c>
      <c r="L6" t="s">
        <v>263</v>
      </c>
      <c r="M6" t="s">
        <v>264</v>
      </c>
      <c r="N6" t="s">
        <v>265</v>
      </c>
      <c r="O6" t="s">
        <v>273</v>
      </c>
      <c r="P6" t="s">
        <v>281</v>
      </c>
      <c r="Q6" s="261">
        <v>44781.7015046296</v>
      </c>
    </row>
    <row r="7" spans="1:17" x14ac:dyDescent="0.35">
      <c r="A7" t="s">
        <v>257</v>
      </c>
      <c r="B7" t="s">
        <v>258</v>
      </c>
      <c r="C7" s="261">
        <v>44746</v>
      </c>
      <c r="D7" t="s">
        <v>282</v>
      </c>
      <c r="E7" t="s">
        <v>283</v>
      </c>
      <c r="F7" s="262">
        <v>0</v>
      </c>
      <c r="G7" t="s">
        <v>261</v>
      </c>
      <c r="H7" s="263">
        <v>60000</v>
      </c>
      <c r="I7" s="262">
        <v>29.58</v>
      </c>
      <c r="J7" t="s">
        <v>262</v>
      </c>
      <c r="K7" s="263">
        <v>30.8</v>
      </c>
      <c r="L7" t="s">
        <v>263</v>
      </c>
      <c r="M7" t="s">
        <v>264</v>
      </c>
      <c r="N7" t="s">
        <v>265</v>
      </c>
      <c r="O7" t="s">
        <v>273</v>
      </c>
      <c r="P7" t="s">
        <v>284</v>
      </c>
      <c r="Q7" s="261">
        <v>44781.7015046296</v>
      </c>
    </row>
    <row r="8" spans="1:17" x14ac:dyDescent="0.35">
      <c r="A8" t="s">
        <v>257</v>
      </c>
      <c r="B8" t="s">
        <v>258</v>
      </c>
      <c r="C8" s="261">
        <v>44746</v>
      </c>
      <c r="D8" t="s">
        <v>285</v>
      </c>
      <c r="E8" t="s">
        <v>286</v>
      </c>
      <c r="F8" s="262">
        <v>0</v>
      </c>
      <c r="G8" t="s">
        <v>261</v>
      </c>
      <c r="H8" s="263">
        <v>513150</v>
      </c>
      <c r="I8" s="262">
        <v>244.77</v>
      </c>
      <c r="J8" t="s">
        <v>262</v>
      </c>
      <c r="K8" s="263">
        <v>254.9</v>
      </c>
      <c r="L8" t="s">
        <v>263</v>
      </c>
      <c r="M8" t="s">
        <v>264</v>
      </c>
      <c r="N8" t="s">
        <v>265</v>
      </c>
      <c r="O8" t="s">
        <v>277</v>
      </c>
      <c r="P8" t="s">
        <v>287</v>
      </c>
      <c r="Q8" s="261">
        <v>44763.637766203698</v>
      </c>
    </row>
    <row r="9" spans="1:17" x14ac:dyDescent="0.35">
      <c r="A9" t="s">
        <v>257</v>
      </c>
      <c r="B9" t="s">
        <v>258</v>
      </c>
      <c r="C9" s="261">
        <v>44746</v>
      </c>
      <c r="D9" t="s">
        <v>288</v>
      </c>
      <c r="E9" t="s">
        <v>286</v>
      </c>
      <c r="F9" s="262">
        <v>0</v>
      </c>
      <c r="G9" t="s">
        <v>261</v>
      </c>
      <c r="H9" s="263">
        <v>272550</v>
      </c>
      <c r="I9" s="262">
        <v>130.01</v>
      </c>
      <c r="J9" t="s">
        <v>262</v>
      </c>
      <c r="K9" s="263">
        <v>135.38999999999999</v>
      </c>
      <c r="L9" t="s">
        <v>263</v>
      </c>
      <c r="M9" t="s">
        <v>264</v>
      </c>
      <c r="N9" t="s">
        <v>265</v>
      </c>
      <c r="O9" t="s">
        <v>277</v>
      </c>
      <c r="P9" t="s">
        <v>289</v>
      </c>
      <c r="Q9" s="261">
        <v>44763.637766203698</v>
      </c>
    </row>
    <row r="10" spans="1:17" x14ac:dyDescent="0.35">
      <c r="A10" t="s">
        <v>257</v>
      </c>
      <c r="B10" t="s">
        <v>258</v>
      </c>
      <c r="C10" s="261">
        <v>44746</v>
      </c>
      <c r="D10" t="s">
        <v>290</v>
      </c>
      <c r="E10" t="s">
        <v>276</v>
      </c>
      <c r="F10" s="262">
        <v>0</v>
      </c>
      <c r="G10" t="s">
        <v>261</v>
      </c>
      <c r="H10" s="263">
        <v>419100</v>
      </c>
      <c r="I10" s="262">
        <v>199.91</v>
      </c>
      <c r="J10" t="s">
        <v>262</v>
      </c>
      <c r="K10" s="263">
        <v>208.19</v>
      </c>
      <c r="L10" t="s">
        <v>263</v>
      </c>
      <c r="M10" t="s">
        <v>264</v>
      </c>
      <c r="N10" t="s">
        <v>265</v>
      </c>
      <c r="O10" t="s">
        <v>277</v>
      </c>
      <c r="P10" t="s">
        <v>291</v>
      </c>
      <c r="Q10" s="261">
        <v>44763.637766203698</v>
      </c>
    </row>
    <row r="11" spans="1:17" x14ac:dyDescent="0.35">
      <c r="A11" t="s">
        <v>257</v>
      </c>
      <c r="B11" t="s">
        <v>258</v>
      </c>
      <c r="C11" s="261">
        <v>44748</v>
      </c>
      <c r="D11" t="s">
        <v>292</v>
      </c>
      <c r="E11" t="s">
        <v>293</v>
      </c>
      <c r="F11" s="262">
        <v>0</v>
      </c>
      <c r="G11" t="s">
        <v>261</v>
      </c>
      <c r="H11" s="263">
        <v>652000</v>
      </c>
      <c r="I11" s="262">
        <v>321.39</v>
      </c>
      <c r="J11" t="s">
        <v>262</v>
      </c>
      <c r="K11" s="263">
        <v>334.7</v>
      </c>
      <c r="L11" t="s">
        <v>263</v>
      </c>
      <c r="M11" t="s">
        <v>264</v>
      </c>
      <c r="N11" t="s">
        <v>265</v>
      </c>
      <c r="O11" t="s">
        <v>294</v>
      </c>
      <c r="P11" t="s">
        <v>295</v>
      </c>
      <c r="Q11" s="261">
        <v>44781.385266203702</v>
      </c>
    </row>
    <row r="12" spans="1:17" x14ac:dyDescent="0.35">
      <c r="A12" t="s">
        <v>257</v>
      </c>
      <c r="B12" t="s">
        <v>258</v>
      </c>
      <c r="C12" s="261">
        <v>44748</v>
      </c>
      <c r="D12" t="s">
        <v>296</v>
      </c>
      <c r="E12" t="s">
        <v>297</v>
      </c>
      <c r="F12" s="262">
        <v>0</v>
      </c>
      <c r="G12" t="s">
        <v>261</v>
      </c>
      <c r="H12" s="263">
        <v>760000</v>
      </c>
      <c r="I12" s="262">
        <v>374.62</v>
      </c>
      <c r="J12" t="s">
        <v>262</v>
      </c>
      <c r="K12" s="263">
        <v>390.13</v>
      </c>
      <c r="L12" t="s">
        <v>263</v>
      </c>
      <c r="M12" t="s">
        <v>264</v>
      </c>
      <c r="N12" t="s">
        <v>265</v>
      </c>
      <c r="O12" t="s">
        <v>294</v>
      </c>
      <c r="P12" t="s">
        <v>298</v>
      </c>
      <c r="Q12" s="261">
        <v>44781.385277777801</v>
      </c>
    </row>
    <row r="13" spans="1:17" x14ac:dyDescent="0.35">
      <c r="A13" t="s">
        <v>257</v>
      </c>
      <c r="B13" t="s">
        <v>258</v>
      </c>
      <c r="C13" s="261">
        <v>44754</v>
      </c>
      <c r="D13" t="s">
        <v>299</v>
      </c>
      <c r="E13" t="s">
        <v>300</v>
      </c>
      <c r="F13" s="262">
        <v>0</v>
      </c>
      <c r="G13" t="s">
        <v>261</v>
      </c>
      <c r="H13" s="263">
        <v>753900</v>
      </c>
      <c r="I13" s="262">
        <v>369.9</v>
      </c>
      <c r="J13" t="s">
        <v>262</v>
      </c>
      <c r="K13" s="263">
        <v>374.52</v>
      </c>
      <c r="L13" t="s">
        <v>263</v>
      </c>
      <c r="M13" t="s">
        <v>264</v>
      </c>
      <c r="N13" t="s">
        <v>265</v>
      </c>
      <c r="O13" t="s">
        <v>294</v>
      </c>
      <c r="P13" t="s">
        <v>301</v>
      </c>
      <c r="Q13" s="261">
        <v>44776.4356134259</v>
      </c>
    </row>
    <row r="14" spans="1:17" x14ac:dyDescent="0.35">
      <c r="A14" t="s">
        <v>257</v>
      </c>
      <c r="B14" t="s">
        <v>258</v>
      </c>
      <c r="C14" s="261">
        <v>44754</v>
      </c>
      <c r="D14" t="s">
        <v>302</v>
      </c>
      <c r="E14" t="s">
        <v>303</v>
      </c>
      <c r="F14" s="262">
        <v>0</v>
      </c>
      <c r="G14" t="s">
        <v>261</v>
      </c>
      <c r="H14" s="263">
        <v>887250</v>
      </c>
      <c r="I14" s="262">
        <v>435.33</v>
      </c>
      <c r="J14" t="s">
        <v>262</v>
      </c>
      <c r="K14" s="263">
        <v>440.77</v>
      </c>
      <c r="L14" t="s">
        <v>263</v>
      </c>
      <c r="M14" t="s">
        <v>264</v>
      </c>
      <c r="N14" t="s">
        <v>265</v>
      </c>
      <c r="O14" t="s">
        <v>294</v>
      </c>
      <c r="P14" t="s">
        <v>304</v>
      </c>
      <c r="Q14" s="261">
        <v>44776.4356134259</v>
      </c>
    </row>
    <row r="15" spans="1:17" x14ac:dyDescent="0.35">
      <c r="A15" t="s">
        <v>257</v>
      </c>
      <c r="B15" t="s">
        <v>258</v>
      </c>
      <c r="C15" s="261">
        <v>44757</v>
      </c>
      <c r="D15" t="s">
        <v>305</v>
      </c>
      <c r="E15" t="s">
        <v>306</v>
      </c>
      <c r="F15" s="262">
        <v>0</v>
      </c>
      <c r="G15" t="s">
        <v>261</v>
      </c>
      <c r="H15" s="263">
        <v>596000</v>
      </c>
      <c r="I15" s="262">
        <v>293.77999999999997</v>
      </c>
      <c r="J15" t="s">
        <v>262</v>
      </c>
      <c r="K15" s="263">
        <v>297.45</v>
      </c>
      <c r="L15" t="s">
        <v>263</v>
      </c>
      <c r="M15" t="s">
        <v>264</v>
      </c>
      <c r="N15" t="s">
        <v>265</v>
      </c>
      <c r="O15" t="s">
        <v>294</v>
      </c>
      <c r="P15" t="s">
        <v>307</v>
      </c>
      <c r="Q15" s="261">
        <v>44781.385289351798</v>
      </c>
    </row>
    <row r="16" spans="1:17" x14ac:dyDescent="0.35">
      <c r="A16" t="s">
        <v>257</v>
      </c>
      <c r="B16" t="s">
        <v>258</v>
      </c>
      <c r="C16" s="261">
        <v>44757</v>
      </c>
      <c r="D16" t="s">
        <v>308</v>
      </c>
      <c r="E16" t="s">
        <v>309</v>
      </c>
      <c r="F16" s="262">
        <v>0</v>
      </c>
      <c r="G16" t="s">
        <v>261</v>
      </c>
      <c r="H16" s="263">
        <v>708000</v>
      </c>
      <c r="I16" s="262">
        <v>348.99</v>
      </c>
      <c r="J16" t="s">
        <v>262</v>
      </c>
      <c r="K16" s="263">
        <v>353.35</v>
      </c>
      <c r="L16" t="s">
        <v>263</v>
      </c>
      <c r="M16" t="s">
        <v>264</v>
      </c>
      <c r="N16" t="s">
        <v>265</v>
      </c>
      <c r="O16" t="s">
        <v>294</v>
      </c>
      <c r="P16" t="s">
        <v>310</v>
      </c>
      <c r="Q16" s="261">
        <v>44781.385300925896</v>
      </c>
    </row>
    <row r="17" spans="1:17" x14ac:dyDescent="0.35">
      <c r="A17" t="s">
        <v>257</v>
      </c>
      <c r="B17" t="s">
        <v>258</v>
      </c>
      <c r="C17" s="261">
        <v>44771</v>
      </c>
      <c r="D17" t="s">
        <v>311</v>
      </c>
      <c r="E17" t="s">
        <v>312</v>
      </c>
      <c r="F17" s="262">
        <v>0</v>
      </c>
      <c r="G17" t="s">
        <v>261</v>
      </c>
      <c r="H17" s="263">
        <v>523600</v>
      </c>
      <c r="I17" s="262">
        <v>255.12</v>
      </c>
      <c r="J17" t="s">
        <v>262</v>
      </c>
      <c r="K17" s="263">
        <v>259.79000000000002</v>
      </c>
      <c r="L17" t="s">
        <v>263</v>
      </c>
      <c r="M17" t="s">
        <v>264</v>
      </c>
      <c r="N17" t="s">
        <v>265</v>
      </c>
      <c r="O17" t="s">
        <v>294</v>
      </c>
      <c r="P17" t="s">
        <v>313</v>
      </c>
      <c r="Q17" s="261">
        <v>44781.388113425899</v>
      </c>
    </row>
    <row r="18" spans="1:17" x14ac:dyDescent="0.35">
      <c r="A18" t="s">
        <v>257</v>
      </c>
      <c r="B18" t="s">
        <v>258</v>
      </c>
      <c r="C18" s="261">
        <v>44775</v>
      </c>
      <c r="D18" t="s">
        <v>314</v>
      </c>
      <c r="E18" t="s">
        <v>315</v>
      </c>
      <c r="F18" s="262">
        <v>0</v>
      </c>
      <c r="G18" t="s">
        <v>261</v>
      </c>
      <c r="H18" s="263">
        <v>472000</v>
      </c>
      <c r="I18" s="262">
        <v>228.69</v>
      </c>
      <c r="J18" t="s">
        <v>262</v>
      </c>
      <c r="K18" s="263">
        <v>233.47</v>
      </c>
      <c r="L18" t="s">
        <v>263</v>
      </c>
      <c r="M18" t="s">
        <v>264</v>
      </c>
      <c r="N18" t="s">
        <v>265</v>
      </c>
      <c r="O18" t="s">
        <v>294</v>
      </c>
      <c r="P18" t="s">
        <v>316</v>
      </c>
      <c r="Q18" s="261">
        <v>44792.3250694444</v>
      </c>
    </row>
    <row r="19" spans="1:17" x14ac:dyDescent="0.35">
      <c r="A19" t="s">
        <v>257</v>
      </c>
      <c r="B19" t="s">
        <v>258</v>
      </c>
      <c r="C19" s="261">
        <v>44775</v>
      </c>
      <c r="D19" t="s">
        <v>314</v>
      </c>
      <c r="E19" t="s">
        <v>315</v>
      </c>
      <c r="F19" s="262">
        <v>0</v>
      </c>
      <c r="G19" t="s">
        <v>261</v>
      </c>
      <c r="H19" s="263">
        <v>472000</v>
      </c>
      <c r="I19" s="262">
        <v>228.69</v>
      </c>
      <c r="J19" t="s">
        <v>262</v>
      </c>
      <c r="K19" s="263">
        <v>233.47</v>
      </c>
      <c r="L19" t="s">
        <v>263</v>
      </c>
      <c r="M19" t="s">
        <v>264</v>
      </c>
      <c r="N19" t="s">
        <v>265</v>
      </c>
      <c r="O19" t="s">
        <v>294</v>
      </c>
      <c r="P19" t="s">
        <v>317</v>
      </c>
      <c r="Q19" s="261">
        <v>44792.3250694444</v>
      </c>
    </row>
    <row r="20" spans="1:17" x14ac:dyDescent="0.35">
      <c r="A20" t="s">
        <v>257</v>
      </c>
      <c r="B20" t="s">
        <v>258</v>
      </c>
      <c r="C20" s="261">
        <v>44775</v>
      </c>
      <c r="D20" t="s">
        <v>314</v>
      </c>
      <c r="E20" t="s">
        <v>315</v>
      </c>
      <c r="F20" s="262">
        <v>0</v>
      </c>
      <c r="G20" t="s">
        <v>261</v>
      </c>
      <c r="H20" s="263">
        <v>472000</v>
      </c>
      <c r="I20" s="262">
        <v>228.69</v>
      </c>
      <c r="J20" t="s">
        <v>262</v>
      </c>
      <c r="K20" s="263">
        <v>233.47</v>
      </c>
      <c r="L20" t="s">
        <v>263</v>
      </c>
      <c r="M20" t="s">
        <v>264</v>
      </c>
      <c r="N20" t="s">
        <v>265</v>
      </c>
      <c r="O20" t="s">
        <v>294</v>
      </c>
      <c r="P20" t="s">
        <v>318</v>
      </c>
      <c r="Q20" s="261">
        <v>44792.3250694444</v>
      </c>
    </row>
    <row r="21" spans="1:17" x14ac:dyDescent="0.35">
      <c r="A21" t="s">
        <v>257</v>
      </c>
      <c r="B21" t="s">
        <v>258</v>
      </c>
      <c r="C21" s="261">
        <v>44792</v>
      </c>
      <c r="D21" t="s">
        <v>319</v>
      </c>
      <c r="E21" t="s">
        <v>320</v>
      </c>
      <c r="F21" s="262">
        <v>0</v>
      </c>
      <c r="G21" t="s">
        <v>261</v>
      </c>
      <c r="H21" s="263">
        <v>1620000</v>
      </c>
      <c r="I21" s="262">
        <v>784.91</v>
      </c>
      <c r="J21" t="s">
        <v>262</v>
      </c>
      <c r="K21" s="263">
        <v>802.41</v>
      </c>
      <c r="L21" t="s">
        <v>263</v>
      </c>
      <c r="M21" t="s">
        <v>264</v>
      </c>
      <c r="N21" t="s">
        <v>265</v>
      </c>
      <c r="O21" t="s">
        <v>294</v>
      </c>
      <c r="P21" t="s">
        <v>321</v>
      </c>
      <c r="Q21" s="261">
        <v>44805.589849536998</v>
      </c>
    </row>
    <row r="22" spans="1:17" x14ac:dyDescent="0.35">
      <c r="A22" t="s">
        <v>257</v>
      </c>
      <c r="B22" t="s">
        <v>258</v>
      </c>
      <c r="C22" s="261">
        <v>44802</v>
      </c>
      <c r="D22" t="s">
        <v>322</v>
      </c>
      <c r="E22" t="s">
        <v>323</v>
      </c>
      <c r="F22" s="262">
        <v>0</v>
      </c>
      <c r="G22" t="s">
        <v>261</v>
      </c>
      <c r="H22" s="263">
        <v>3705000</v>
      </c>
      <c r="I22" s="262">
        <v>1847.14</v>
      </c>
      <c r="J22" t="s">
        <v>262</v>
      </c>
      <c r="K22" s="263">
        <v>1833.1</v>
      </c>
      <c r="L22" t="s">
        <v>263</v>
      </c>
      <c r="M22" t="s">
        <v>264</v>
      </c>
      <c r="N22" t="s">
        <v>265</v>
      </c>
      <c r="O22" t="s">
        <v>294</v>
      </c>
      <c r="P22" t="s">
        <v>324</v>
      </c>
      <c r="Q22" s="261">
        <v>44805.589907407397</v>
      </c>
    </row>
    <row r="23" spans="1:17" x14ac:dyDescent="0.35">
      <c r="A23" t="s">
        <v>257</v>
      </c>
      <c r="B23" t="s">
        <v>258</v>
      </c>
      <c r="C23" s="261">
        <v>44802</v>
      </c>
      <c r="D23" t="s">
        <v>325</v>
      </c>
      <c r="E23" t="s">
        <v>326</v>
      </c>
      <c r="F23" s="262">
        <v>0</v>
      </c>
      <c r="G23" t="s">
        <v>261</v>
      </c>
      <c r="H23" s="263">
        <v>3600000</v>
      </c>
      <c r="I23" s="262">
        <v>1794.79</v>
      </c>
      <c r="J23" t="s">
        <v>262</v>
      </c>
      <c r="K23" s="263">
        <v>1781.15</v>
      </c>
      <c r="L23" t="s">
        <v>263</v>
      </c>
      <c r="M23" t="s">
        <v>264</v>
      </c>
      <c r="N23" t="s">
        <v>265</v>
      </c>
      <c r="O23" t="s">
        <v>294</v>
      </c>
      <c r="P23" t="s">
        <v>327</v>
      </c>
      <c r="Q23" s="261">
        <v>44805.589907407397</v>
      </c>
    </row>
    <row r="24" spans="1:17" x14ac:dyDescent="0.35">
      <c r="A24" t="s">
        <v>257</v>
      </c>
      <c r="B24" t="s">
        <v>258</v>
      </c>
      <c r="C24" s="261">
        <v>44803</v>
      </c>
      <c r="D24" t="s">
        <v>328</v>
      </c>
      <c r="E24" t="s">
        <v>329</v>
      </c>
      <c r="F24" s="262">
        <v>0</v>
      </c>
      <c r="G24" t="s">
        <v>261</v>
      </c>
      <c r="H24" s="263">
        <v>960000</v>
      </c>
      <c r="I24" s="262">
        <v>478.61</v>
      </c>
      <c r="J24" t="s">
        <v>262</v>
      </c>
      <c r="K24" s="263">
        <v>474.97</v>
      </c>
      <c r="L24" t="s">
        <v>263</v>
      </c>
      <c r="M24" t="s">
        <v>264</v>
      </c>
      <c r="N24" t="s">
        <v>265</v>
      </c>
      <c r="O24" t="s">
        <v>294</v>
      </c>
      <c r="P24" t="s">
        <v>330</v>
      </c>
      <c r="Q24" s="261">
        <v>44810.371400463002</v>
      </c>
    </row>
    <row r="25" spans="1:17" x14ac:dyDescent="0.35">
      <c r="A25" t="s">
        <v>257</v>
      </c>
      <c r="B25" t="s">
        <v>258</v>
      </c>
      <c r="C25" s="261">
        <v>44803</v>
      </c>
      <c r="D25" t="s">
        <v>331</v>
      </c>
      <c r="E25" t="s">
        <v>332</v>
      </c>
      <c r="F25" s="262">
        <v>0</v>
      </c>
      <c r="G25" t="s">
        <v>261</v>
      </c>
      <c r="H25" s="263">
        <v>735000</v>
      </c>
      <c r="I25" s="262">
        <v>366.44</v>
      </c>
      <c r="J25" t="s">
        <v>262</v>
      </c>
      <c r="K25" s="263">
        <v>363.66</v>
      </c>
      <c r="L25" t="s">
        <v>263</v>
      </c>
      <c r="M25" t="s">
        <v>264</v>
      </c>
      <c r="N25" t="s">
        <v>265</v>
      </c>
      <c r="O25" t="s">
        <v>294</v>
      </c>
      <c r="P25" t="s">
        <v>333</v>
      </c>
      <c r="Q25" s="261">
        <v>44810.371412036999</v>
      </c>
    </row>
    <row r="26" spans="1:17" x14ac:dyDescent="0.35">
      <c r="A26" t="s">
        <v>257</v>
      </c>
      <c r="B26" t="s">
        <v>258</v>
      </c>
      <c r="C26" s="261">
        <v>44803</v>
      </c>
      <c r="D26" t="s">
        <v>334</v>
      </c>
      <c r="E26" t="s">
        <v>335</v>
      </c>
      <c r="F26" s="262">
        <v>0</v>
      </c>
      <c r="G26" t="s">
        <v>261</v>
      </c>
      <c r="H26" s="263">
        <v>2910000</v>
      </c>
      <c r="I26" s="262">
        <v>1450.79</v>
      </c>
      <c r="J26" t="s">
        <v>262</v>
      </c>
      <c r="K26" s="263">
        <v>1439.76</v>
      </c>
      <c r="L26" t="s">
        <v>263</v>
      </c>
      <c r="M26" t="s">
        <v>264</v>
      </c>
      <c r="N26" t="s">
        <v>265</v>
      </c>
      <c r="O26" t="s">
        <v>294</v>
      </c>
      <c r="P26" t="s">
        <v>336</v>
      </c>
      <c r="Q26" s="261">
        <v>44810.371412036999</v>
      </c>
    </row>
    <row r="27" spans="1:17" x14ac:dyDescent="0.35">
      <c r="A27" t="s">
        <v>257</v>
      </c>
      <c r="B27" t="s">
        <v>258</v>
      </c>
      <c r="C27" s="261">
        <v>44803</v>
      </c>
      <c r="D27" t="s">
        <v>337</v>
      </c>
      <c r="E27" t="s">
        <v>338</v>
      </c>
      <c r="F27" s="262">
        <v>0</v>
      </c>
      <c r="G27" t="s">
        <v>261</v>
      </c>
      <c r="H27" s="263">
        <v>1365000</v>
      </c>
      <c r="I27" s="262">
        <v>680.53</v>
      </c>
      <c r="J27" t="s">
        <v>262</v>
      </c>
      <c r="K27" s="263">
        <v>675.36</v>
      </c>
      <c r="L27" t="s">
        <v>263</v>
      </c>
      <c r="M27" t="s">
        <v>264</v>
      </c>
      <c r="N27" t="s">
        <v>265</v>
      </c>
      <c r="O27" t="s">
        <v>294</v>
      </c>
      <c r="P27" t="s">
        <v>339</v>
      </c>
      <c r="Q27" s="261">
        <v>44810.371412036999</v>
      </c>
    </row>
    <row r="28" spans="1:17" x14ac:dyDescent="0.35">
      <c r="A28" t="s">
        <v>257</v>
      </c>
      <c r="B28" t="s">
        <v>258</v>
      </c>
      <c r="C28" s="261">
        <v>44803</v>
      </c>
      <c r="D28" t="s">
        <v>340</v>
      </c>
      <c r="E28" t="s">
        <v>341</v>
      </c>
      <c r="F28" s="262">
        <v>0</v>
      </c>
      <c r="G28" t="s">
        <v>261</v>
      </c>
      <c r="H28" s="263">
        <v>855000</v>
      </c>
      <c r="I28" s="262">
        <v>426.26</v>
      </c>
      <c r="J28" t="s">
        <v>262</v>
      </c>
      <c r="K28" s="263">
        <v>423.02</v>
      </c>
      <c r="L28" t="s">
        <v>263</v>
      </c>
      <c r="M28" t="s">
        <v>264</v>
      </c>
      <c r="N28" t="s">
        <v>265</v>
      </c>
      <c r="O28" t="s">
        <v>294</v>
      </c>
      <c r="P28" t="s">
        <v>342</v>
      </c>
      <c r="Q28" s="261">
        <v>44810.371412036999</v>
      </c>
    </row>
    <row r="29" spans="1:17" x14ac:dyDescent="0.35">
      <c r="A29" t="s">
        <v>257</v>
      </c>
      <c r="B29" t="s">
        <v>258</v>
      </c>
      <c r="C29" s="261">
        <v>44803</v>
      </c>
      <c r="D29" t="s">
        <v>343</v>
      </c>
      <c r="E29" t="s">
        <v>344</v>
      </c>
      <c r="F29" s="262">
        <v>0</v>
      </c>
      <c r="G29" t="s">
        <v>261</v>
      </c>
      <c r="H29" s="263">
        <v>-735000</v>
      </c>
      <c r="I29" s="262">
        <v>-366.44</v>
      </c>
      <c r="J29" t="s">
        <v>262</v>
      </c>
      <c r="K29" s="263">
        <v>-363.66</v>
      </c>
      <c r="L29" t="s">
        <v>263</v>
      </c>
      <c r="M29" t="s">
        <v>264</v>
      </c>
      <c r="N29" t="s">
        <v>265</v>
      </c>
      <c r="O29" t="s">
        <v>294</v>
      </c>
      <c r="P29" t="s">
        <v>345</v>
      </c>
      <c r="Q29" s="261">
        <v>44901.4233564815</v>
      </c>
    </row>
    <row r="30" spans="1:17" x14ac:dyDescent="0.35">
      <c r="A30" t="s">
        <v>257</v>
      </c>
      <c r="B30" t="s">
        <v>258</v>
      </c>
      <c r="C30" s="261">
        <v>44803</v>
      </c>
      <c r="D30" t="s">
        <v>346</v>
      </c>
      <c r="E30" t="s">
        <v>347</v>
      </c>
      <c r="F30" s="262">
        <v>0</v>
      </c>
      <c r="G30" t="s">
        <v>261</v>
      </c>
      <c r="H30" s="263">
        <v>720000</v>
      </c>
      <c r="I30" s="262">
        <v>358.96</v>
      </c>
      <c r="J30" t="s">
        <v>262</v>
      </c>
      <c r="K30" s="263">
        <v>356.23</v>
      </c>
      <c r="L30" t="s">
        <v>263</v>
      </c>
      <c r="M30" t="s">
        <v>264</v>
      </c>
      <c r="N30" t="s">
        <v>265</v>
      </c>
      <c r="O30" t="s">
        <v>294</v>
      </c>
      <c r="P30" t="s">
        <v>348</v>
      </c>
      <c r="Q30" s="261">
        <v>44901.4233564815</v>
      </c>
    </row>
    <row r="31" spans="1:17" x14ac:dyDescent="0.35">
      <c r="A31" t="s">
        <v>257</v>
      </c>
      <c r="B31" t="s">
        <v>258</v>
      </c>
      <c r="C31" s="261">
        <v>44804</v>
      </c>
      <c r="D31" t="s">
        <v>349</v>
      </c>
      <c r="E31" t="s">
        <v>350</v>
      </c>
      <c r="F31" s="262">
        <v>0</v>
      </c>
      <c r="G31" t="s">
        <v>261</v>
      </c>
      <c r="H31" s="263">
        <v>22656</v>
      </c>
      <c r="I31" s="262">
        <v>11.3</v>
      </c>
      <c r="J31" t="s">
        <v>262</v>
      </c>
      <c r="K31" s="263">
        <v>11.21</v>
      </c>
      <c r="L31" t="s">
        <v>263</v>
      </c>
      <c r="M31" t="s">
        <v>264</v>
      </c>
      <c r="N31" t="s">
        <v>265</v>
      </c>
      <c r="O31" t="s">
        <v>351</v>
      </c>
      <c r="P31" t="s">
        <v>352</v>
      </c>
      <c r="Q31" s="261">
        <v>44819.347604166702</v>
      </c>
    </row>
    <row r="32" spans="1:17" x14ac:dyDescent="0.35">
      <c r="A32" t="s">
        <v>257</v>
      </c>
      <c r="B32" t="s">
        <v>258</v>
      </c>
      <c r="C32" s="261">
        <v>44804</v>
      </c>
      <c r="D32" t="s">
        <v>353</v>
      </c>
      <c r="E32" t="s">
        <v>354</v>
      </c>
      <c r="F32" s="262">
        <v>0</v>
      </c>
      <c r="G32" t="s">
        <v>261</v>
      </c>
      <c r="H32" s="263">
        <v>15000</v>
      </c>
      <c r="I32" s="262">
        <v>7.48</v>
      </c>
      <c r="J32" t="s">
        <v>262</v>
      </c>
      <c r="K32" s="263">
        <v>7.42</v>
      </c>
      <c r="L32" t="s">
        <v>263</v>
      </c>
      <c r="M32" t="s">
        <v>264</v>
      </c>
      <c r="N32" t="s">
        <v>265</v>
      </c>
      <c r="O32" t="s">
        <v>294</v>
      </c>
      <c r="P32" t="s">
        <v>355</v>
      </c>
      <c r="Q32" s="261">
        <v>44819.347627314797</v>
      </c>
    </row>
    <row r="33" spans="1:17" x14ac:dyDescent="0.35">
      <c r="A33" t="s">
        <v>257</v>
      </c>
      <c r="B33" t="s">
        <v>258</v>
      </c>
      <c r="C33" s="261">
        <v>44804</v>
      </c>
      <c r="D33" t="s">
        <v>356</v>
      </c>
      <c r="E33" t="s">
        <v>357</v>
      </c>
      <c r="F33" s="262">
        <v>0</v>
      </c>
      <c r="G33" t="s">
        <v>261</v>
      </c>
      <c r="H33" s="263">
        <v>-3705000</v>
      </c>
      <c r="I33" s="262">
        <v>-1847.14</v>
      </c>
      <c r="J33" t="s">
        <v>262</v>
      </c>
      <c r="K33" s="263">
        <v>-1833.1</v>
      </c>
      <c r="L33" t="s">
        <v>263</v>
      </c>
      <c r="M33" t="s">
        <v>264</v>
      </c>
      <c r="N33" t="s">
        <v>265</v>
      </c>
      <c r="O33" t="s">
        <v>294</v>
      </c>
      <c r="P33" t="s">
        <v>358</v>
      </c>
      <c r="Q33" s="261">
        <v>44901.441631944399</v>
      </c>
    </row>
    <row r="34" spans="1:17" x14ac:dyDescent="0.35">
      <c r="A34" t="s">
        <v>257</v>
      </c>
      <c r="B34" t="s">
        <v>258</v>
      </c>
      <c r="C34" s="261">
        <v>44804</v>
      </c>
      <c r="D34" t="s">
        <v>359</v>
      </c>
      <c r="E34" t="s">
        <v>360</v>
      </c>
      <c r="F34" s="262">
        <v>0</v>
      </c>
      <c r="G34" t="s">
        <v>261</v>
      </c>
      <c r="H34" s="263">
        <v>-3600000</v>
      </c>
      <c r="I34" s="262">
        <v>-1794.79</v>
      </c>
      <c r="J34" t="s">
        <v>262</v>
      </c>
      <c r="K34" s="263">
        <v>-1781.15</v>
      </c>
      <c r="L34" t="s">
        <v>263</v>
      </c>
      <c r="M34" t="s">
        <v>264</v>
      </c>
      <c r="N34" t="s">
        <v>265</v>
      </c>
      <c r="O34" t="s">
        <v>294</v>
      </c>
      <c r="P34" t="s">
        <v>361</v>
      </c>
      <c r="Q34" s="261">
        <v>44901.441631944399</v>
      </c>
    </row>
    <row r="35" spans="1:17" x14ac:dyDescent="0.35">
      <c r="A35" t="s">
        <v>257</v>
      </c>
      <c r="B35" t="s">
        <v>258</v>
      </c>
      <c r="C35" s="261">
        <v>44804</v>
      </c>
      <c r="D35" t="s">
        <v>362</v>
      </c>
      <c r="E35" t="s">
        <v>363</v>
      </c>
      <c r="F35" s="262">
        <v>0</v>
      </c>
      <c r="G35" t="s">
        <v>261</v>
      </c>
      <c r="H35" s="263">
        <v>-1365000</v>
      </c>
      <c r="I35" s="262">
        <v>-680.53</v>
      </c>
      <c r="J35" t="s">
        <v>262</v>
      </c>
      <c r="K35" s="263">
        <v>-675.36</v>
      </c>
      <c r="L35" t="s">
        <v>263</v>
      </c>
      <c r="M35" t="s">
        <v>264</v>
      </c>
      <c r="N35" t="s">
        <v>265</v>
      </c>
      <c r="O35" t="s">
        <v>294</v>
      </c>
      <c r="P35" t="s">
        <v>364</v>
      </c>
      <c r="Q35" s="261">
        <v>44901.441643518498</v>
      </c>
    </row>
    <row r="36" spans="1:17" x14ac:dyDescent="0.35">
      <c r="A36" t="s">
        <v>257</v>
      </c>
      <c r="B36" t="s">
        <v>258</v>
      </c>
      <c r="C36" s="261">
        <v>44804</v>
      </c>
      <c r="D36" t="s">
        <v>365</v>
      </c>
      <c r="E36" t="s">
        <v>366</v>
      </c>
      <c r="F36" s="262">
        <v>0</v>
      </c>
      <c r="G36" t="s">
        <v>261</v>
      </c>
      <c r="H36" s="263">
        <v>1380000</v>
      </c>
      <c r="I36" s="262">
        <v>688</v>
      </c>
      <c r="J36" t="s">
        <v>262</v>
      </c>
      <c r="K36" s="263">
        <v>682.77</v>
      </c>
      <c r="L36" t="s">
        <v>263</v>
      </c>
      <c r="M36" t="s">
        <v>264</v>
      </c>
      <c r="N36" t="s">
        <v>265</v>
      </c>
      <c r="O36" t="s">
        <v>294</v>
      </c>
      <c r="P36" t="s">
        <v>367</v>
      </c>
      <c r="Q36" s="261">
        <v>44901.441643518498</v>
      </c>
    </row>
    <row r="37" spans="1:17" x14ac:dyDescent="0.35">
      <c r="A37" t="s">
        <v>257</v>
      </c>
      <c r="B37" t="s">
        <v>258</v>
      </c>
      <c r="C37" s="261">
        <v>44804</v>
      </c>
      <c r="D37" t="s">
        <v>368</v>
      </c>
      <c r="E37" t="s">
        <v>369</v>
      </c>
      <c r="F37" s="262">
        <v>0</v>
      </c>
      <c r="G37" t="s">
        <v>261</v>
      </c>
      <c r="H37" s="263">
        <v>-15000</v>
      </c>
      <c r="I37" s="262">
        <v>-7.48</v>
      </c>
      <c r="J37" t="s">
        <v>262</v>
      </c>
      <c r="K37" s="263">
        <v>-7.42</v>
      </c>
      <c r="L37" t="s">
        <v>263</v>
      </c>
      <c r="M37" t="s">
        <v>264</v>
      </c>
      <c r="N37" t="s">
        <v>265</v>
      </c>
      <c r="O37" t="s">
        <v>294</v>
      </c>
      <c r="P37" t="s">
        <v>370</v>
      </c>
      <c r="Q37" s="261">
        <v>44901.441643518498</v>
      </c>
    </row>
    <row r="38" spans="1:17" x14ac:dyDescent="0.35">
      <c r="A38" t="s">
        <v>257</v>
      </c>
      <c r="B38" t="s">
        <v>258</v>
      </c>
      <c r="C38" s="261">
        <v>44926</v>
      </c>
      <c r="D38" t="s">
        <v>371</v>
      </c>
      <c r="E38" t="s">
        <v>372</v>
      </c>
      <c r="F38" s="262">
        <v>0</v>
      </c>
      <c r="G38" t="s">
        <v>261</v>
      </c>
      <c r="H38" s="263">
        <v>-944436.6</v>
      </c>
      <c r="I38" s="262">
        <v>-440.63</v>
      </c>
      <c r="J38" t="s">
        <v>262</v>
      </c>
      <c r="K38" s="263">
        <v>-471.83</v>
      </c>
      <c r="L38" t="s">
        <v>263</v>
      </c>
      <c r="M38" t="s">
        <v>264</v>
      </c>
      <c r="N38" t="s">
        <v>265</v>
      </c>
      <c r="O38" t="s">
        <v>266</v>
      </c>
      <c r="P38" t="s">
        <v>373</v>
      </c>
      <c r="Q38" s="261">
        <v>44974.761134259301</v>
      </c>
    </row>
    <row r="39" spans="1:17" x14ac:dyDescent="0.35">
      <c r="A39" t="s">
        <v>257</v>
      </c>
      <c r="B39" t="s">
        <v>258</v>
      </c>
      <c r="C39" s="261">
        <v>44926</v>
      </c>
      <c r="D39" t="s">
        <v>374</v>
      </c>
      <c r="E39" t="s">
        <v>375</v>
      </c>
      <c r="F39" s="262">
        <v>0</v>
      </c>
      <c r="G39" t="s">
        <v>261</v>
      </c>
      <c r="H39" s="263">
        <v>-485171.6</v>
      </c>
      <c r="I39" s="262">
        <v>-226.36</v>
      </c>
      <c r="J39" t="s">
        <v>262</v>
      </c>
      <c r="K39" s="263">
        <v>-242.39</v>
      </c>
      <c r="L39" t="s">
        <v>263</v>
      </c>
      <c r="M39" t="s">
        <v>264</v>
      </c>
      <c r="N39" t="s">
        <v>265</v>
      </c>
      <c r="O39" t="s">
        <v>266</v>
      </c>
      <c r="P39" t="s">
        <v>376</v>
      </c>
      <c r="Q39" s="261">
        <v>44974.761134259301</v>
      </c>
    </row>
    <row r="40" spans="1:17" x14ac:dyDescent="0.35">
      <c r="A40" t="s">
        <v>257</v>
      </c>
      <c r="B40" t="s">
        <v>258</v>
      </c>
      <c r="C40" s="261">
        <v>45016</v>
      </c>
      <c r="D40" t="s">
        <v>377</v>
      </c>
      <c r="E40" t="s">
        <v>378</v>
      </c>
      <c r="F40" s="262">
        <v>0</v>
      </c>
      <c r="G40" t="s">
        <v>261</v>
      </c>
      <c r="H40" s="263">
        <v>1590220</v>
      </c>
      <c r="I40" s="262">
        <v>720.02</v>
      </c>
      <c r="J40" t="s">
        <v>262</v>
      </c>
      <c r="K40" s="263">
        <v>773.52</v>
      </c>
      <c r="L40" t="s">
        <v>263</v>
      </c>
      <c r="M40" t="s">
        <v>264</v>
      </c>
      <c r="N40" t="s">
        <v>265</v>
      </c>
      <c r="O40" t="s">
        <v>379</v>
      </c>
      <c r="P40" t="s">
        <v>380</v>
      </c>
      <c r="Q40" s="261">
        <v>45026.379861111098</v>
      </c>
    </row>
    <row r="41" spans="1:17" x14ac:dyDescent="0.35">
      <c r="C41" s="261"/>
      <c r="E41" s="264" t="s">
        <v>381</v>
      </c>
      <c r="F41" s="266"/>
      <c r="G41" s="265"/>
      <c r="H41" s="264"/>
      <c r="I41" s="266"/>
      <c r="J41" s="266"/>
      <c r="K41" s="266">
        <f>SUBTOTAL(109,K2:K40)</f>
        <v>9098.7199999999993</v>
      </c>
      <c r="Q41" s="261"/>
    </row>
    <row r="42" spans="1:17" x14ac:dyDescent="0.35">
      <c r="A42" t="s">
        <v>382</v>
      </c>
      <c r="B42" t="s">
        <v>383</v>
      </c>
      <c r="C42" s="261">
        <v>44680</v>
      </c>
      <c r="D42" t="s">
        <v>259</v>
      </c>
      <c r="E42" t="s">
        <v>384</v>
      </c>
      <c r="F42" s="262">
        <v>0</v>
      </c>
      <c r="G42" t="s">
        <v>261</v>
      </c>
      <c r="H42" s="263">
        <v>485171.6</v>
      </c>
      <c r="I42" s="262">
        <v>226.36</v>
      </c>
      <c r="J42" t="s">
        <v>262</v>
      </c>
      <c r="K42" s="263">
        <v>242.32</v>
      </c>
      <c r="L42" t="s">
        <v>263</v>
      </c>
      <c r="M42" t="s">
        <v>264</v>
      </c>
      <c r="N42" t="s">
        <v>265</v>
      </c>
      <c r="O42" t="s">
        <v>266</v>
      </c>
      <c r="P42" t="s">
        <v>385</v>
      </c>
      <c r="Q42" s="261">
        <v>44692.404745370397</v>
      </c>
    </row>
    <row r="43" spans="1:17" x14ac:dyDescent="0.35">
      <c r="A43" t="s">
        <v>382</v>
      </c>
      <c r="B43" t="s">
        <v>383</v>
      </c>
      <c r="C43" s="261">
        <v>44680</v>
      </c>
      <c r="D43" t="s">
        <v>268</v>
      </c>
      <c r="E43" t="s">
        <v>386</v>
      </c>
      <c r="F43" s="262">
        <v>0</v>
      </c>
      <c r="G43" t="s">
        <v>261</v>
      </c>
      <c r="H43" s="263">
        <v>944436.6</v>
      </c>
      <c r="I43" s="262">
        <v>440.63</v>
      </c>
      <c r="J43" t="s">
        <v>262</v>
      </c>
      <c r="K43" s="263">
        <v>471.69</v>
      </c>
      <c r="L43" t="s">
        <v>263</v>
      </c>
      <c r="M43" t="s">
        <v>264</v>
      </c>
      <c r="N43" t="s">
        <v>265</v>
      </c>
      <c r="O43" t="s">
        <v>266</v>
      </c>
      <c r="P43" t="s">
        <v>387</v>
      </c>
      <c r="Q43" s="261">
        <v>44692.404756944401</v>
      </c>
    </row>
    <row r="44" spans="1:17" x14ac:dyDescent="0.35">
      <c r="A44" t="s">
        <v>382</v>
      </c>
      <c r="B44" t="s">
        <v>383</v>
      </c>
      <c r="C44" s="261">
        <v>44799</v>
      </c>
      <c r="D44" t="s">
        <v>388</v>
      </c>
      <c r="E44" t="s">
        <v>389</v>
      </c>
      <c r="F44" s="262">
        <v>0</v>
      </c>
      <c r="G44" t="s">
        <v>261</v>
      </c>
      <c r="H44" s="263">
        <v>90000</v>
      </c>
      <c r="I44" s="262">
        <v>44.49</v>
      </c>
      <c r="J44" t="s">
        <v>262</v>
      </c>
      <c r="K44" s="263">
        <v>44.54</v>
      </c>
      <c r="L44" t="s">
        <v>263</v>
      </c>
      <c r="M44" t="s">
        <v>264</v>
      </c>
      <c r="N44" t="s">
        <v>265</v>
      </c>
      <c r="O44" t="s">
        <v>273</v>
      </c>
      <c r="P44" t="s">
        <v>390</v>
      </c>
      <c r="Q44" s="261">
        <v>44816.4057060185</v>
      </c>
    </row>
    <row r="45" spans="1:17" x14ac:dyDescent="0.35">
      <c r="A45" t="s">
        <v>382</v>
      </c>
      <c r="B45" t="s">
        <v>383</v>
      </c>
      <c r="C45" s="261">
        <v>44804</v>
      </c>
      <c r="D45" t="s">
        <v>391</v>
      </c>
      <c r="E45" t="s">
        <v>392</v>
      </c>
      <c r="F45" s="262">
        <v>0</v>
      </c>
      <c r="G45" t="s">
        <v>261</v>
      </c>
      <c r="H45" s="263">
        <v>4350000</v>
      </c>
      <c r="I45" s="262">
        <v>2168.71</v>
      </c>
      <c r="J45" t="s">
        <v>262</v>
      </c>
      <c r="K45" s="263">
        <v>2152.23</v>
      </c>
      <c r="L45" t="s">
        <v>263</v>
      </c>
      <c r="M45" t="s">
        <v>264</v>
      </c>
      <c r="N45" t="s">
        <v>265</v>
      </c>
      <c r="O45" t="s">
        <v>294</v>
      </c>
      <c r="P45" t="s">
        <v>393</v>
      </c>
      <c r="Q45" s="261">
        <v>44819.347488425898</v>
      </c>
    </row>
    <row r="46" spans="1:17" x14ac:dyDescent="0.35">
      <c r="A46" t="s">
        <v>382</v>
      </c>
      <c r="B46" t="s">
        <v>383</v>
      </c>
      <c r="C46" s="261">
        <v>44804</v>
      </c>
      <c r="D46" t="s">
        <v>394</v>
      </c>
      <c r="E46" t="s">
        <v>395</v>
      </c>
      <c r="F46" s="262">
        <v>0</v>
      </c>
      <c r="G46" t="s">
        <v>261</v>
      </c>
      <c r="H46" s="263">
        <v>3795000</v>
      </c>
      <c r="I46" s="262">
        <v>1892.01</v>
      </c>
      <c r="J46" t="s">
        <v>262</v>
      </c>
      <c r="K46" s="263">
        <v>1877.63</v>
      </c>
      <c r="L46" t="s">
        <v>263</v>
      </c>
      <c r="M46" t="s">
        <v>264</v>
      </c>
      <c r="N46" t="s">
        <v>265</v>
      </c>
      <c r="O46" t="s">
        <v>294</v>
      </c>
      <c r="P46" t="s">
        <v>396</v>
      </c>
      <c r="Q46" s="261">
        <v>44819.347488425898</v>
      </c>
    </row>
    <row r="47" spans="1:17" x14ac:dyDescent="0.35">
      <c r="A47" t="s">
        <v>382</v>
      </c>
      <c r="B47" t="s">
        <v>383</v>
      </c>
      <c r="C47" s="261">
        <v>44804</v>
      </c>
      <c r="D47" t="s">
        <v>397</v>
      </c>
      <c r="E47" t="s">
        <v>398</v>
      </c>
      <c r="F47" s="262">
        <v>0</v>
      </c>
      <c r="G47" t="s">
        <v>261</v>
      </c>
      <c r="H47" s="263">
        <v>1975000</v>
      </c>
      <c r="I47" s="262">
        <v>984.64</v>
      </c>
      <c r="J47" t="s">
        <v>262</v>
      </c>
      <c r="K47" s="263">
        <v>977.16</v>
      </c>
      <c r="L47" t="s">
        <v>263</v>
      </c>
      <c r="M47" t="s">
        <v>264</v>
      </c>
      <c r="N47" t="s">
        <v>265</v>
      </c>
      <c r="O47" t="s">
        <v>294</v>
      </c>
      <c r="P47" t="s">
        <v>399</v>
      </c>
      <c r="Q47" s="261">
        <v>44819.347488425898</v>
      </c>
    </row>
    <row r="48" spans="1:17" x14ac:dyDescent="0.35">
      <c r="A48" t="s">
        <v>382</v>
      </c>
      <c r="B48" t="s">
        <v>383</v>
      </c>
      <c r="C48" s="261">
        <v>44804</v>
      </c>
      <c r="D48" t="s">
        <v>400</v>
      </c>
      <c r="E48" t="s">
        <v>401</v>
      </c>
      <c r="F48" s="262">
        <v>0</v>
      </c>
      <c r="G48" t="s">
        <v>261</v>
      </c>
      <c r="H48" s="263">
        <v>89562</v>
      </c>
      <c r="I48" s="262">
        <v>44.65</v>
      </c>
      <c r="J48" t="s">
        <v>262</v>
      </c>
      <c r="K48" s="263">
        <v>44.31</v>
      </c>
      <c r="L48" t="s">
        <v>263</v>
      </c>
      <c r="M48" t="s">
        <v>264</v>
      </c>
      <c r="N48" t="s">
        <v>265</v>
      </c>
      <c r="O48" t="s">
        <v>351</v>
      </c>
      <c r="P48" t="s">
        <v>402</v>
      </c>
      <c r="Q48" s="261">
        <v>44819.347500000003</v>
      </c>
    </row>
    <row r="49" spans="1:17" x14ac:dyDescent="0.35">
      <c r="A49" t="s">
        <v>382</v>
      </c>
      <c r="B49" t="s">
        <v>383</v>
      </c>
      <c r="C49" s="261">
        <v>44804</v>
      </c>
      <c r="D49" t="s">
        <v>403</v>
      </c>
      <c r="E49" t="s">
        <v>404</v>
      </c>
      <c r="F49" s="262">
        <v>0</v>
      </c>
      <c r="G49" t="s">
        <v>261</v>
      </c>
      <c r="H49" s="263">
        <v>23364</v>
      </c>
      <c r="I49" s="262">
        <v>11.65</v>
      </c>
      <c r="J49" t="s">
        <v>262</v>
      </c>
      <c r="K49" s="263">
        <v>11.56</v>
      </c>
      <c r="L49" t="s">
        <v>263</v>
      </c>
      <c r="M49" t="s">
        <v>264</v>
      </c>
      <c r="N49" t="s">
        <v>265</v>
      </c>
      <c r="O49" t="s">
        <v>351</v>
      </c>
      <c r="P49" t="s">
        <v>405</v>
      </c>
      <c r="Q49" s="261">
        <v>44819.347500000003</v>
      </c>
    </row>
    <row r="50" spans="1:17" x14ac:dyDescent="0.35">
      <c r="A50" t="s">
        <v>382</v>
      </c>
      <c r="B50" t="s">
        <v>383</v>
      </c>
      <c r="C50" s="261">
        <v>44804</v>
      </c>
      <c r="D50" t="s">
        <v>406</v>
      </c>
      <c r="E50" t="s">
        <v>407</v>
      </c>
      <c r="F50" s="262">
        <v>0</v>
      </c>
      <c r="G50" t="s">
        <v>261</v>
      </c>
      <c r="H50" s="263">
        <v>46610</v>
      </c>
      <c r="I50" s="262">
        <v>23.24</v>
      </c>
      <c r="J50" t="s">
        <v>262</v>
      </c>
      <c r="K50" s="263">
        <v>23.06</v>
      </c>
      <c r="L50" t="s">
        <v>263</v>
      </c>
      <c r="M50" t="s">
        <v>264</v>
      </c>
      <c r="N50" t="s">
        <v>265</v>
      </c>
      <c r="O50" t="s">
        <v>351</v>
      </c>
      <c r="P50" t="s">
        <v>408</v>
      </c>
      <c r="Q50" s="261">
        <v>44819.347523148201</v>
      </c>
    </row>
    <row r="51" spans="1:17" x14ac:dyDescent="0.35">
      <c r="A51" t="s">
        <v>382</v>
      </c>
      <c r="B51" t="s">
        <v>383</v>
      </c>
      <c r="C51" s="261">
        <v>44804</v>
      </c>
      <c r="D51" t="s">
        <v>409</v>
      </c>
      <c r="E51" t="s">
        <v>410</v>
      </c>
      <c r="F51" s="262">
        <v>0</v>
      </c>
      <c r="G51" t="s">
        <v>261</v>
      </c>
      <c r="H51" s="263">
        <v>84960</v>
      </c>
      <c r="I51" s="262">
        <v>42.36</v>
      </c>
      <c r="J51" t="s">
        <v>262</v>
      </c>
      <c r="K51" s="263">
        <v>42.04</v>
      </c>
      <c r="L51" t="s">
        <v>263</v>
      </c>
      <c r="M51" t="s">
        <v>264</v>
      </c>
      <c r="N51" t="s">
        <v>265</v>
      </c>
      <c r="O51" t="s">
        <v>351</v>
      </c>
      <c r="P51" t="s">
        <v>411</v>
      </c>
      <c r="Q51" s="261">
        <v>44819.347604166702</v>
      </c>
    </row>
    <row r="52" spans="1:17" x14ac:dyDescent="0.35">
      <c r="A52" t="s">
        <v>382</v>
      </c>
      <c r="B52" t="s">
        <v>383</v>
      </c>
      <c r="C52" s="261">
        <v>44804</v>
      </c>
      <c r="D52" t="s">
        <v>412</v>
      </c>
      <c r="E52" t="s">
        <v>413</v>
      </c>
      <c r="F52" s="262">
        <v>0</v>
      </c>
      <c r="G52" t="s">
        <v>261</v>
      </c>
      <c r="H52" s="263">
        <v>87438</v>
      </c>
      <c r="I52" s="262">
        <v>43.59</v>
      </c>
      <c r="J52" t="s">
        <v>262</v>
      </c>
      <c r="K52" s="263">
        <v>43.26</v>
      </c>
      <c r="L52" t="s">
        <v>263</v>
      </c>
      <c r="M52" t="s">
        <v>264</v>
      </c>
      <c r="N52" t="s">
        <v>265</v>
      </c>
      <c r="O52" t="s">
        <v>351</v>
      </c>
      <c r="P52" t="s">
        <v>414</v>
      </c>
      <c r="Q52" s="261">
        <v>44819.347604166702</v>
      </c>
    </row>
    <row r="53" spans="1:17" x14ac:dyDescent="0.35">
      <c r="A53" t="s">
        <v>382</v>
      </c>
      <c r="B53" t="s">
        <v>383</v>
      </c>
      <c r="C53" s="261">
        <v>44804</v>
      </c>
      <c r="D53" t="s">
        <v>415</v>
      </c>
      <c r="E53" t="s">
        <v>416</v>
      </c>
      <c r="F53" s="262">
        <v>0</v>
      </c>
      <c r="G53" t="s">
        <v>261</v>
      </c>
      <c r="H53" s="263">
        <v>16992</v>
      </c>
      <c r="I53" s="262">
        <v>8.4700000000000006</v>
      </c>
      <c r="J53" t="s">
        <v>262</v>
      </c>
      <c r="K53" s="263">
        <v>8.41</v>
      </c>
      <c r="L53" t="s">
        <v>263</v>
      </c>
      <c r="M53" t="s">
        <v>264</v>
      </c>
      <c r="N53" t="s">
        <v>265</v>
      </c>
      <c r="O53" t="s">
        <v>351</v>
      </c>
      <c r="P53" t="s">
        <v>417</v>
      </c>
      <c r="Q53" s="261">
        <v>44819.347604166702</v>
      </c>
    </row>
    <row r="54" spans="1:17" x14ac:dyDescent="0.35">
      <c r="A54" t="s">
        <v>382</v>
      </c>
      <c r="B54" t="s">
        <v>383</v>
      </c>
      <c r="C54" s="261">
        <v>44804</v>
      </c>
      <c r="D54" t="s">
        <v>418</v>
      </c>
      <c r="E54" t="s">
        <v>419</v>
      </c>
      <c r="F54" s="262">
        <v>0</v>
      </c>
      <c r="G54" t="s">
        <v>261</v>
      </c>
      <c r="H54" s="263">
        <v>20178</v>
      </c>
      <c r="I54" s="262">
        <v>10.06</v>
      </c>
      <c r="J54" t="s">
        <v>262</v>
      </c>
      <c r="K54" s="263">
        <v>9.98</v>
      </c>
      <c r="L54" t="s">
        <v>263</v>
      </c>
      <c r="M54" t="s">
        <v>264</v>
      </c>
      <c r="N54" t="s">
        <v>265</v>
      </c>
      <c r="O54" t="s">
        <v>351</v>
      </c>
      <c r="P54" t="s">
        <v>420</v>
      </c>
      <c r="Q54" s="261">
        <v>44819.347615740699</v>
      </c>
    </row>
    <row r="55" spans="1:17" x14ac:dyDescent="0.35">
      <c r="A55" t="s">
        <v>382</v>
      </c>
      <c r="B55" t="s">
        <v>383</v>
      </c>
      <c r="C55" s="261">
        <v>44804</v>
      </c>
      <c r="D55" t="s">
        <v>421</v>
      </c>
      <c r="E55" t="s">
        <v>422</v>
      </c>
      <c r="F55" s="262">
        <v>0</v>
      </c>
      <c r="G55" t="s">
        <v>261</v>
      </c>
      <c r="H55" s="263">
        <v>3930624</v>
      </c>
      <c r="I55" s="262">
        <v>1959.63</v>
      </c>
      <c r="J55" t="s">
        <v>262</v>
      </c>
      <c r="K55" s="263">
        <v>1944.74</v>
      </c>
      <c r="L55" t="s">
        <v>263</v>
      </c>
      <c r="M55" t="s">
        <v>264</v>
      </c>
      <c r="N55" t="s">
        <v>265</v>
      </c>
      <c r="O55" t="s">
        <v>294</v>
      </c>
      <c r="P55" t="s">
        <v>423</v>
      </c>
      <c r="Q55" s="261">
        <v>44901.441631944399</v>
      </c>
    </row>
    <row r="56" spans="1:17" x14ac:dyDescent="0.35">
      <c r="A56" t="s">
        <v>382</v>
      </c>
      <c r="B56" t="s">
        <v>383</v>
      </c>
      <c r="C56" s="261">
        <v>44804</v>
      </c>
      <c r="D56" t="s">
        <v>424</v>
      </c>
      <c r="E56" t="s">
        <v>425</v>
      </c>
      <c r="F56" s="262">
        <v>0</v>
      </c>
      <c r="G56" t="s">
        <v>261</v>
      </c>
      <c r="H56" s="263">
        <v>-87438</v>
      </c>
      <c r="I56" s="262">
        <v>-43.59</v>
      </c>
      <c r="J56" t="s">
        <v>262</v>
      </c>
      <c r="K56" s="263">
        <v>-43.26</v>
      </c>
      <c r="L56" t="s">
        <v>263</v>
      </c>
      <c r="M56" t="s">
        <v>264</v>
      </c>
      <c r="N56" t="s">
        <v>265</v>
      </c>
      <c r="O56" t="s">
        <v>351</v>
      </c>
      <c r="P56" t="s">
        <v>426</v>
      </c>
      <c r="Q56" s="261">
        <v>44901.441631944399</v>
      </c>
    </row>
    <row r="57" spans="1:17" x14ac:dyDescent="0.35">
      <c r="A57" t="s">
        <v>382</v>
      </c>
      <c r="B57" t="s">
        <v>383</v>
      </c>
      <c r="C57" s="261">
        <v>44804</v>
      </c>
      <c r="D57" t="s">
        <v>427</v>
      </c>
      <c r="E57" t="s">
        <v>428</v>
      </c>
      <c r="F57" s="262">
        <v>0</v>
      </c>
      <c r="G57" t="s">
        <v>261</v>
      </c>
      <c r="H57" s="263">
        <v>-84960</v>
      </c>
      <c r="I57" s="262">
        <v>-42.36</v>
      </c>
      <c r="J57" t="s">
        <v>262</v>
      </c>
      <c r="K57" s="263">
        <v>-42.04</v>
      </c>
      <c r="L57" t="s">
        <v>263</v>
      </c>
      <c r="M57" t="s">
        <v>264</v>
      </c>
      <c r="N57" t="s">
        <v>265</v>
      </c>
      <c r="O57" t="s">
        <v>351</v>
      </c>
      <c r="P57" t="s">
        <v>429</v>
      </c>
      <c r="Q57" s="261">
        <v>44901.441631944399</v>
      </c>
    </row>
    <row r="58" spans="1:17" x14ac:dyDescent="0.35">
      <c r="A58" t="s">
        <v>382</v>
      </c>
      <c r="B58" t="s">
        <v>383</v>
      </c>
      <c r="C58" s="261">
        <v>44804</v>
      </c>
      <c r="D58" t="s">
        <v>430</v>
      </c>
      <c r="E58" t="s">
        <v>431</v>
      </c>
      <c r="F58" s="262">
        <v>0</v>
      </c>
      <c r="G58" t="s">
        <v>261</v>
      </c>
      <c r="H58" s="263">
        <v>3715668</v>
      </c>
      <c r="I58" s="262">
        <v>1852.46</v>
      </c>
      <c r="J58" t="s">
        <v>262</v>
      </c>
      <c r="K58" s="263">
        <v>1838.38</v>
      </c>
      <c r="L58" t="s">
        <v>263</v>
      </c>
      <c r="M58" t="s">
        <v>264</v>
      </c>
      <c r="N58" t="s">
        <v>265</v>
      </c>
      <c r="O58" t="s">
        <v>294</v>
      </c>
      <c r="P58" t="s">
        <v>432</v>
      </c>
      <c r="Q58" s="261">
        <v>44901.441631944399</v>
      </c>
    </row>
    <row r="59" spans="1:17" x14ac:dyDescent="0.35">
      <c r="A59" t="s">
        <v>382</v>
      </c>
      <c r="B59" t="s">
        <v>383</v>
      </c>
      <c r="C59" s="261">
        <v>44804</v>
      </c>
      <c r="D59" t="s">
        <v>433</v>
      </c>
      <c r="E59" t="s">
        <v>434</v>
      </c>
      <c r="F59" s="262">
        <v>0</v>
      </c>
      <c r="G59" t="s">
        <v>261</v>
      </c>
      <c r="H59" s="263">
        <v>446000</v>
      </c>
      <c r="I59" s="262">
        <v>222.35</v>
      </c>
      <c r="J59" t="s">
        <v>262</v>
      </c>
      <c r="K59" s="263">
        <v>220.66</v>
      </c>
      <c r="L59" t="s">
        <v>263</v>
      </c>
      <c r="M59" t="s">
        <v>264</v>
      </c>
      <c r="N59" t="s">
        <v>265</v>
      </c>
      <c r="O59" t="s">
        <v>294</v>
      </c>
      <c r="P59" t="s">
        <v>435</v>
      </c>
      <c r="Q59" s="261">
        <v>44813.425625000003</v>
      </c>
    </row>
    <row r="60" spans="1:17" x14ac:dyDescent="0.35">
      <c r="A60" t="s">
        <v>382</v>
      </c>
      <c r="B60" t="s">
        <v>383</v>
      </c>
      <c r="C60" s="261">
        <v>44804</v>
      </c>
      <c r="D60" t="s">
        <v>436</v>
      </c>
      <c r="E60" t="s">
        <v>437</v>
      </c>
      <c r="F60" s="262">
        <v>0</v>
      </c>
      <c r="G60" t="s">
        <v>261</v>
      </c>
      <c r="H60" s="263">
        <v>440750</v>
      </c>
      <c r="I60" s="262">
        <v>219.74</v>
      </c>
      <c r="J60" t="s">
        <v>262</v>
      </c>
      <c r="K60" s="263">
        <v>218.07</v>
      </c>
      <c r="L60" t="s">
        <v>263</v>
      </c>
      <c r="M60" t="s">
        <v>264</v>
      </c>
      <c r="N60" t="s">
        <v>265</v>
      </c>
      <c r="O60" t="s">
        <v>294</v>
      </c>
      <c r="P60" t="s">
        <v>438</v>
      </c>
      <c r="Q60" s="261">
        <v>44818.289837962999</v>
      </c>
    </row>
    <row r="61" spans="1:17" x14ac:dyDescent="0.35">
      <c r="A61" t="s">
        <v>382</v>
      </c>
      <c r="B61" t="s">
        <v>383</v>
      </c>
      <c r="C61" s="261">
        <v>44804</v>
      </c>
      <c r="D61" t="s">
        <v>439</v>
      </c>
      <c r="E61" t="s">
        <v>440</v>
      </c>
      <c r="F61" s="262">
        <v>0</v>
      </c>
      <c r="G61" t="s">
        <v>261</v>
      </c>
      <c r="H61" s="263">
        <v>369750</v>
      </c>
      <c r="I61" s="262">
        <v>184.34</v>
      </c>
      <c r="J61" t="s">
        <v>262</v>
      </c>
      <c r="K61" s="263">
        <v>182.94</v>
      </c>
      <c r="L61" t="s">
        <v>263</v>
      </c>
      <c r="M61" t="s">
        <v>264</v>
      </c>
      <c r="N61" t="s">
        <v>265</v>
      </c>
      <c r="O61" t="s">
        <v>294</v>
      </c>
      <c r="P61" t="s">
        <v>441</v>
      </c>
      <c r="Q61" s="261">
        <v>44818.289837962999</v>
      </c>
    </row>
    <row r="62" spans="1:17" x14ac:dyDescent="0.35">
      <c r="A62" t="s">
        <v>382</v>
      </c>
      <c r="B62" t="s">
        <v>383</v>
      </c>
      <c r="C62" s="261">
        <v>44804</v>
      </c>
      <c r="D62" t="s">
        <v>442</v>
      </c>
      <c r="E62" t="s">
        <v>443</v>
      </c>
      <c r="F62" s="262">
        <v>0</v>
      </c>
      <c r="G62" t="s">
        <v>261</v>
      </c>
      <c r="H62" s="263">
        <v>528200</v>
      </c>
      <c r="I62" s="262">
        <v>263.33999999999997</v>
      </c>
      <c r="J62" t="s">
        <v>262</v>
      </c>
      <c r="K62" s="263">
        <v>261.33999999999997</v>
      </c>
      <c r="L62" t="s">
        <v>263</v>
      </c>
      <c r="M62" t="s">
        <v>264</v>
      </c>
      <c r="N62" t="s">
        <v>265</v>
      </c>
      <c r="O62" t="s">
        <v>294</v>
      </c>
      <c r="P62" t="s">
        <v>444</v>
      </c>
      <c r="Q62" s="261">
        <v>44818.289849537003</v>
      </c>
    </row>
    <row r="63" spans="1:17" x14ac:dyDescent="0.35">
      <c r="A63" t="s">
        <v>382</v>
      </c>
      <c r="B63" t="s">
        <v>383</v>
      </c>
      <c r="C63" s="261">
        <v>44824</v>
      </c>
      <c r="D63" t="s">
        <v>445</v>
      </c>
      <c r="E63" t="s">
        <v>446</v>
      </c>
      <c r="F63" s="262">
        <v>0</v>
      </c>
      <c r="G63" t="s">
        <v>261</v>
      </c>
      <c r="H63" s="263">
        <v>571200</v>
      </c>
      <c r="I63" s="262">
        <v>282.83</v>
      </c>
      <c r="J63" t="s">
        <v>262</v>
      </c>
      <c r="K63" s="263">
        <v>282.01</v>
      </c>
      <c r="L63" t="s">
        <v>263</v>
      </c>
      <c r="M63" t="s">
        <v>264</v>
      </c>
      <c r="N63" t="s">
        <v>265</v>
      </c>
      <c r="O63" t="s">
        <v>294</v>
      </c>
      <c r="P63" t="s">
        <v>447</v>
      </c>
      <c r="Q63" s="261">
        <v>44847.378761574102</v>
      </c>
    </row>
    <row r="64" spans="1:17" x14ac:dyDescent="0.35">
      <c r="A64" t="s">
        <v>382</v>
      </c>
      <c r="B64" t="s">
        <v>383</v>
      </c>
      <c r="C64" s="261">
        <v>44838</v>
      </c>
      <c r="D64" t="s">
        <v>448</v>
      </c>
      <c r="E64" t="s">
        <v>297</v>
      </c>
      <c r="F64" s="262">
        <v>0</v>
      </c>
      <c r="G64" t="s">
        <v>261</v>
      </c>
      <c r="H64" s="263">
        <v>1936000</v>
      </c>
      <c r="I64" s="262">
        <v>981.11</v>
      </c>
      <c r="J64" t="s">
        <v>262</v>
      </c>
      <c r="K64" s="263">
        <v>961.68</v>
      </c>
      <c r="L64" t="s">
        <v>263</v>
      </c>
      <c r="M64" t="s">
        <v>264</v>
      </c>
      <c r="N64" t="s">
        <v>265</v>
      </c>
      <c r="O64" t="s">
        <v>294</v>
      </c>
      <c r="P64" t="s">
        <v>449</v>
      </c>
      <c r="Q64" s="261">
        <v>44854.342337962997</v>
      </c>
    </row>
    <row r="65" spans="1:17" x14ac:dyDescent="0.35">
      <c r="A65" t="s">
        <v>382</v>
      </c>
      <c r="B65" t="s">
        <v>383</v>
      </c>
      <c r="C65" s="261">
        <v>44838</v>
      </c>
      <c r="D65" t="s">
        <v>450</v>
      </c>
      <c r="E65" t="s">
        <v>293</v>
      </c>
      <c r="F65" s="262">
        <v>0</v>
      </c>
      <c r="G65" t="s">
        <v>261</v>
      </c>
      <c r="H65" s="263">
        <v>1920000</v>
      </c>
      <c r="I65" s="262">
        <v>973</v>
      </c>
      <c r="J65" t="s">
        <v>262</v>
      </c>
      <c r="K65" s="263">
        <v>953.73</v>
      </c>
      <c r="L65" t="s">
        <v>263</v>
      </c>
      <c r="M65" t="s">
        <v>264</v>
      </c>
      <c r="N65" t="s">
        <v>265</v>
      </c>
      <c r="O65" t="s">
        <v>294</v>
      </c>
      <c r="P65" t="s">
        <v>451</v>
      </c>
      <c r="Q65" s="261">
        <v>44854.342349537001</v>
      </c>
    </row>
    <row r="66" spans="1:17" x14ac:dyDescent="0.35">
      <c r="A66" t="s">
        <v>382</v>
      </c>
      <c r="B66" t="s">
        <v>383</v>
      </c>
      <c r="C66" s="261">
        <v>44838</v>
      </c>
      <c r="D66" t="s">
        <v>452</v>
      </c>
      <c r="E66" t="s">
        <v>453</v>
      </c>
      <c r="F66" s="262">
        <v>0</v>
      </c>
      <c r="G66" t="s">
        <v>261</v>
      </c>
      <c r="H66" s="263">
        <v>500000</v>
      </c>
      <c r="I66" s="262">
        <v>253.39</v>
      </c>
      <c r="J66" t="s">
        <v>262</v>
      </c>
      <c r="K66" s="263">
        <v>248.37</v>
      </c>
      <c r="L66" t="s">
        <v>263</v>
      </c>
      <c r="M66" t="s">
        <v>264</v>
      </c>
      <c r="N66" t="s">
        <v>265</v>
      </c>
      <c r="O66" t="s">
        <v>294</v>
      </c>
      <c r="P66" t="s">
        <v>454</v>
      </c>
      <c r="Q66" s="261">
        <v>44854.342349537001</v>
      </c>
    </row>
    <row r="67" spans="1:17" x14ac:dyDescent="0.35">
      <c r="A67" t="s">
        <v>382</v>
      </c>
      <c r="B67" t="s">
        <v>383</v>
      </c>
      <c r="C67" s="261">
        <v>44838</v>
      </c>
      <c r="D67" t="s">
        <v>452</v>
      </c>
      <c r="E67" t="s">
        <v>453</v>
      </c>
      <c r="F67" s="262">
        <v>0</v>
      </c>
      <c r="G67" t="s">
        <v>261</v>
      </c>
      <c r="H67" s="263">
        <v>600000</v>
      </c>
      <c r="I67" s="262">
        <v>304.06</v>
      </c>
      <c r="J67" t="s">
        <v>262</v>
      </c>
      <c r="K67" s="263">
        <v>298.04000000000002</v>
      </c>
      <c r="L67" t="s">
        <v>263</v>
      </c>
      <c r="M67" t="s">
        <v>264</v>
      </c>
      <c r="N67" t="s">
        <v>265</v>
      </c>
      <c r="O67" t="s">
        <v>294</v>
      </c>
      <c r="P67" t="s">
        <v>455</v>
      </c>
      <c r="Q67" s="261">
        <v>44854.342349537001</v>
      </c>
    </row>
    <row r="68" spans="1:17" x14ac:dyDescent="0.35">
      <c r="A68" t="s">
        <v>382</v>
      </c>
      <c r="B68" t="s">
        <v>383</v>
      </c>
      <c r="C68" s="261">
        <v>44838</v>
      </c>
      <c r="D68" t="s">
        <v>452</v>
      </c>
      <c r="E68" t="s">
        <v>453</v>
      </c>
      <c r="F68" s="262">
        <v>0</v>
      </c>
      <c r="G68" t="s">
        <v>261</v>
      </c>
      <c r="H68" s="263">
        <v>600000</v>
      </c>
      <c r="I68" s="262">
        <v>304.06</v>
      </c>
      <c r="J68" t="s">
        <v>262</v>
      </c>
      <c r="K68" s="263">
        <v>298.04000000000002</v>
      </c>
      <c r="L68" t="s">
        <v>263</v>
      </c>
      <c r="M68" t="s">
        <v>264</v>
      </c>
      <c r="N68" t="s">
        <v>265</v>
      </c>
      <c r="O68" t="s">
        <v>294</v>
      </c>
      <c r="P68" t="s">
        <v>456</v>
      </c>
      <c r="Q68" s="261">
        <v>44854.342349537001</v>
      </c>
    </row>
    <row r="69" spans="1:17" x14ac:dyDescent="0.35">
      <c r="A69" t="s">
        <v>382</v>
      </c>
      <c r="B69" t="s">
        <v>383</v>
      </c>
      <c r="C69" s="261">
        <v>44838</v>
      </c>
      <c r="D69" t="s">
        <v>452</v>
      </c>
      <c r="E69" t="s">
        <v>453</v>
      </c>
      <c r="F69" s="262">
        <v>0</v>
      </c>
      <c r="G69" t="s">
        <v>261</v>
      </c>
      <c r="H69" s="263">
        <v>600000</v>
      </c>
      <c r="I69" s="262">
        <v>304.06</v>
      </c>
      <c r="J69" t="s">
        <v>262</v>
      </c>
      <c r="K69" s="263">
        <v>298.04000000000002</v>
      </c>
      <c r="L69" t="s">
        <v>263</v>
      </c>
      <c r="M69" t="s">
        <v>264</v>
      </c>
      <c r="N69" t="s">
        <v>265</v>
      </c>
      <c r="O69" t="s">
        <v>294</v>
      </c>
      <c r="P69" t="s">
        <v>457</v>
      </c>
      <c r="Q69" s="261">
        <v>44854.342349537001</v>
      </c>
    </row>
    <row r="70" spans="1:17" x14ac:dyDescent="0.35">
      <c r="A70" t="s">
        <v>382</v>
      </c>
      <c r="B70" t="s">
        <v>383</v>
      </c>
      <c r="C70" s="261">
        <v>44838</v>
      </c>
      <c r="D70" t="s">
        <v>458</v>
      </c>
      <c r="E70" t="s">
        <v>309</v>
      </c>
      <c r="F70" s="262">
        <v>0</v>
      </c>
      <c r="G70" t="s">
        <v>261</v>
      </c>
      <c r="H70" s="263">
        <v>2004000</v>
      </c>
      <c r="I70" s="262">
        <v>1015.57</v>
      </c>
      <c r="J70" t="s">
        <v>262</v>
      </c>
      <c r="K70" s="263">
        <v>995.46</v>
      </c>
      <c r="L70" t="s">
        <v>263</v>
      </c>
      <c r="M70" t="s">
        <v>264</v>
      </c>
      <c r="N70" t="s">
        <v>265</v>
      </c>
      <c r="O70" t="s">
        <v>294</v>
      </c>
      <c r="P70" t="s">
        <v>459</v>
      </c>
      <c r="Q70" s="261">
        <v>44873.779571759304</v>
      </c>
    </row>
    <row r="71" spans="1:17" x14ac:dyDescent="0.35">
      <c r="A71" t="s">
        <v>382</v>
      </c>
      <c r="B71" t="s">
        <v>383</v>
      </c>
      <c r="C71" s="261">
        <v>44838</v>
      </c>
      <c r="D71" t="s">
        <v>460</v>
      </c>
      <c r="E71" t="s">
        <v>461</v>
      </c>
      <c r="F71" s="262">
        <v>0</v>
      </c>
      <c r="G71" t="s">
        <v>261</v>
      </c>
      <c r="H71" s="263">
        <v>1928000</v>
      </c>
      <c r="I71" s="262">
        <v>977.06</v>
      </c>
      <c r="J71" t="s">
        <v>262</v>
      </c>
      <c r="K71" s="263">
        <v>957.71</v>
      </c>
      <c r="L71" t="s">
        <v>263</v>
      </c>
      <c r="M71" t="s">
        <v>264</v>
      </c>
      <c r="N71" t="s">
        <v>265</v>
      </c>
      <c r="O71" t="s">
        <v>294</v>
      </c>
      <c r="P71" t="s">
        <v>462</v>
      </c>
      <c r="Q71" s="261">
        <v>44873.779571759304</v>
      </c>
    </row>
    <row r="72" spans="1:17" x14ac:dyDescent="0.35">
      <c r="A72" t="s">
        <v>382</v>
      </c>
      <c r="B72" t="s">
        <v>383</v>
      </c>
      <c r="C72" s="261">
        <v>44838</v>
      </c>
      <c r="D72" t="s">
        <v>463</v>
      </c>
      <c r="E72" t="s">
        <v>309</v>
      </c>
      <c r="F72" s="262">
        <v>0</v>
      </c>
      <c r="G72" t="s">
        <v>261</v>
      </c>
      <c r="H72" s="263">
        <v>2214000</v>
      </c>
      <c r="I72" s="262">
        <v>1122</v>
      </c>
      <c r="J72" t="s">
        <v>262</v>
      </c>
      <c r="K72" s="263">
        <v>1099.78</v>
      </c>
      <c r="L72" t="s">
        <v>263</v>
      </c>
      <c r="M72" t="s">
        <v>264</v>
      </c>
      <c r="N72" t="s">
        <v>265</v>
      </c>
      <c r="O72" t="s">
        <v>294</v>
      </c>
      <c r="P72" t="s">
        <v>464</v>
      </c>
      <c r="Q72" s="261">
        <v>44873.7795833333</v>
      </c>
    </row>
    <row r="73" spans="1:17" x14ac:dyDescent="0.35">
      <c r="A73" t="s">
        <v>382</v>
      </c>
      <c r="B73" t="s">
        <v>383</v>
      </c>
      <c r="C73" s="261">
        <v>44865</v>
      </c>
      <c r="D73" t="s">
        <v>465</v>
      </c>
      <c r="E73" t="s">
        <v>466</v>
      </c>
      <c r="F73" s="262">
        <v>0</v>
      </c>
      <c r="G73" t="s">
        <v>261</v>
      </c>
      <c r="H73" s="263">
        <v>234250</v>
      </c>
      <c r="I73" s="262">
        <v>116.09</v>
      </c>
      <c r="J73" t="s">
        <v>262</v>
      </c>
      <c r="K73" s="263">
        <v>115.29</v>
      </c>
      <c r="L73" t="s">
        <v>263</v>
      </c>
      <c r="M73" t="s">
        <v>264</v>
      </c>
      <c r="N73" t="s">
        <v>265</v>
      </c>
      <c r="O73" t="s">
        <v>294</v>
      </c>
      <c r="P73" t="s">
        <v>467</v>
      </c>
      <c r="Q73" s="261">
        <v>44875.658819444398</v>
      </c>
    </row>
    <row r="74" spans="1:17" x14ac:dyDescent="0.35">
      <c r="A74" t="s">
        <v>382</v>
      </c>
      <c r="B74" t="s">
        <v>383</v>
      </c>
      <c r="C74" s="261">
        <v>44865</v>
      </c>
      <c r="D74" t="s">
        <v>468</v>
      </c>
      <c r="E74" t="s">
        <v>466</v>
      </c>
      <c r="F74" s="262">
        <v>0</v>
      </c>
      <c r="G74" t="s">
        <v>261</v>
      </c>
      <c r="H74" s="263">
        <v>317050</v>
      </c>
      <c r="I74" s="262">
        <v>157.12</v>
      </c>
      <c r="J74" t="s">
        <v>262</v>
      </c>
      <c r="K74" s="263">
        <v>156.04</v>
      </c>
      <c r="L74" t="s">
        <v>263</v>
      </c>
      <c r="M74" t="s">
        <v>264</v>
      </c>
      <c r="N74" t="s">
        <v>265</v>
      </c>
      <c r="O74" t="s">
        <v>294</v>
      </c>
      <c r="P74" t="s">
        <v>469</v>
      </c>
      <c r="Q74" s="261">
        <v>44875.658819444398</v>
      </c>
    </row>
    <row r="75" spans="1:17" x14ac:dyDescent="0.35">
      <c r="A75" t="s">
        <v>382</v>
      </c>
      <c r="B75" t="s">
        <v>383</v>
      </c>
      <c r="C75" s="261">
        <v>44865</v>
      </c>
      <c r="D75" t="s">
        <v>470</v>
      </c>
      <c r="E75" t="s">
        <v>466</v>
      </c>
      <c r="F75" s="262">
        <v>0</v>
      </c>
      <c r="G75" t="s">
        <v>261</v>
      </c>
      <c r="H75" s="263">
        <v>142800</v>
      </c>
      <c r="I75" s="262">
        <v>70.77</v>
      </c>
      <c r="J75" t="s">
        <v>262</v>
      </c>
      <c r="K75" s="263">
        <v>70.28</v>
      </c>
      <c r="L75" t="s">
        <v>263</v>
      </c>
      <c r="M75" t="s">
        <v>264</v>
      </c>
      <c r="N75" t="s">
        <v>265</v>
      </c>
      <c r="O75" t="s">
        <v>294</v>
      </c>
      <c r="P75" t="s">
        <v>471</v>
      </c>
      <c r="Q75" s="261">
        <v>44875.658819444398</v>
      </c>
    </row>
    <row r="76" spans="1:17" x14ac:dyDescent="0.35">
      <c r="A76" t="s">
        <v>382</v>
      </c>
      <c r="B76" t="s">
        <v>383</v>
      </c>
      <c r="C76" s="261">
        <v>44895</v>
      </c>
      <c r="D76" t="s">
        <v>472</v>
      </c>
      <c r="E76" t="s">
        <v>473</v>
      </c>
      <c r="F76" s="262">
        <v>0</v>
      </c>
      <c r="G76" t="s">
        <v>261</v>
      </c>
      <c r="H76" s="263">
        <v>624396</v>
      </c>
      <c r="I76" s="262">
        <v>295.95</v>
      </c>
      <c r="J76" t="s">
        <v>262</v>
      </c>
      <c r="K76" s="263">
        <v>306.69</v>
      </c>
      <c r="L76" t="s">
        <v>263</v>
      </c>
      <c r="M76" t="s">
        <v>264</v>
      </c>
      <c r="N76" t="s">
        <v>265</v>
      </c>
      <c r="O76" t="s">
        <v>294</v>
      </c>
      <c r="P76" t="s">
        <v>474</v>
      </c>
      <c r="Q76" s="261">
        <v>44909.585717592599</v>
      </c>
    </row>
    <row r="77" spans="1:17" x14ac:dyDescent="0.35">
      <c r="A77" t="s">
        <v>382</v>
      </c>
      <c r="B77" t="s">
        <v>383</v>
      </c>
      <c r="C77" s="261">
        <v>44895</v>
      </c>
      <c r="D77" t="s">
        <v>475</v>
      </c>
      <c r="E77" t="s">
        <v>473</v>
      </c>
      <c r="F77" s="262">
        <v>0</v>
      </c>
      <c r="G77" t="s">
        <v>261</v>
      </c>
      <c r="H77" s="263">
        <v>1038954</v>
      </c>
      <c r="I77" s="262">
        <v>492.44</v>
      </c>
      <c r="J77" t="s">
        <v>262</v>
      </c>
      <c r="K77" s="263">
        <v>510.32</v>
      </c>
      <c r="L77" t="s">
        <v>263</v>
      </c>
      <c r="M77" t="s">
        <v>264</v>
      </c>
      <c r="N77" t="s">
        <v>265</v>
      </c>
      <c r="O77" t="s">
        <v>294</v>
      </c>
      <c r="P77" t="s">
        <v>476</v>
      </c>
      <c r="Q77" s="261">
        <v>44909.585717592599</v>
      </c>
    </row>
    <row r="78" spans="1:17" x14ac:dyDescent="0.35">
      <c r="A78" t="s">
        <v>382</v>
      </c>
      <c r="B78" t="s">
        <v>383</v>
      </c>
      <c r="C78" s="261">
        <v>44895</v>
      </c>
      <c r="D78" t="s">
        <v>477</v>
      </c>
      <c r="E78" t="s">
        <v>473</v>
      </c>
      <c r="F78" s="262">
        <v>0</v>
      </c>
      <c r="G78" t="s">
        <v>261</v>
      </c>
      <c r="H78" s="263">
        <v>445266</v>
      </c>
      <c r="I78" s="262">
        <v>211.05</v>
      </c>
      <c r="J78" t="s">
        <v>262</v>
      </c>
      <c r="K78" s="263">
        <v>218.71</v>
      </c>
      <c r="L78" t="s">
        <v>263</v>
      </c>
      <c r="M78" t="s">
        <v>264</v>
      </c>
      <c r="N78" t="s">
        <v>265</v>
      </c>
      <c r="O78" t="s">
        <v>294</v>
      </c>
      <c r="P78" t="s">
        <v>478</v>
      </c>
      <c r="Q78" s="261">
        <v>44909.585717592599</v>
      </c>
    </row>
    <row r="79" spans="1:17" x14ac:dyDescent="0.35">
      <c r="A79" t="s">
        <v>382</v>
      </c>
      <c r="B79" t="s">
        <v>383</v>
      </c>
      <c r="C79" s="261">
        <v>44897</v>
      </c>
      <c r="D79" t="s">
        <v>479</v>
      </c>
      <c r="E79" t="s">
        <v>480</v>
      </c>
      <c r="F79" s="262">
        <v>0</v>
      </c>
      <c r="G79" t="s">
        <v>261</v>
      </c>
      <c r="H79" s="263">
        <v>300000</v>
      </c>
      <c r="I79" s="262">
        <v>138.44</v>
      </c>
      <c r="J79" t="s">
        <v>262</v>
      </c>
      <c r="K79" s="263">
        <v>143.47</v>
      </c>
      <c r="L79" t="s">
        <v>263</v>
      </c>
      <c r="M79" t="s">
        <v>264</v>
      </c>
      <c r="N79" t="s">
        <v>265</v>
      </c>
      <c r="O79" t="s">
        <v>294</v>
      </c>
      <c r="P79" t="s">
        <v>481</v>
      </c>
      <c r="Q79" s="261">
        <v>44935.738101851901</v>
      </c>
    </row>
    <row r="80" spans="1:17" x14ac:dyDescent="0.35">
      <c r="A80" t="s">
        <v>382</v>
      </c>
      <c r="B80" t="s">
        <v>383</v>
      </c>
      <c r="C80" s="261">
        <v>44897</v>
      </c>
      <c r="D80" t="s">
        <v>479</v>
      </c>
      <c r="E80" t="s">
        <v>480</v>
      </c>
      <c r="F80" s="262">
        <v>0</v>
      </c>
      <c r="G80" t="s">
        <v>261</v>
      </c>
      <c r="H80" s="263">
        <v>300000</v>
      </c>
      <c r="I80" s="262">
        <v>138.44</v>
      </c>
      <c r="J80" t="s">
        <v>262</v>
      </c>
      <c r="K80" s="263">
        <v>143.47</v>
      </c>
      <c r="L80" t="s">
        <v>263</v>
      </c>
      <c r="M80" t="s">
        <v>264</v>
      </c>
      <c r="N80" t="s">
        <v>265</v>
      </c>
      <c r="O80" t="s">
        <v>294</v>
      </c>
      <c r="P80" t="s">
        <v>482</v>
      </c>
      <c r="Q80" s="261">
        <v>44935.738101851901</v>
      </c>
    </row>
    <row r="81" spans="1:17" x14ac:dyDescent="0.35">
      <c r="A81" t="s">
        <v>382</v>
      </c>
      <c r="B81" t="s">
        <v>383</v>
      </c>
      <c r="C81" s="261">
        <v>44897</v>
      </c>
      <c r="D81" t="s">
        <v>479</v>
      </c>
      <c r="E81" t="s">
        <v>480</v>
      </c>
      <c r="F81" s="262">
        <v>0</v>
      </c>
      <c r="G81" t="s">
        <v>261</v>
      </c>
      <c r="H81" s="263">
        <v>400000</v>
      </c>
      <c r="I81" s="262">
        <v>184.58</v>
      </c>
      <c r="J81" t="s">
        <v>262</v>
      </c>
      <c r="K81" s="263">
        <v>191.28</v>
      </c>
      <c r="L81" t="s">
        <v>263</v>
      </c>
      <c r="M81" t="s">
        <v>264</v>
      </c>
      <c r="N81" t="s">
        <v>265</v>
      </c>
      <c r="O81" t="s">
        <v>294</v>
      </c>
      <c r="P81" t="s">
        <v>483</v>
      </c>
      <c r="Q81" s="261">
        <v>44935.738101851901</v>
      </c>
    </row>
    <row r="82" spans="1:17" x14ac:dyDescent="0.35">
      <c r="A82" t="s">
        <v>382</v>
      </c>
      <c r="B82" t="s">
        <v>383</v>
      </c>
      <c r="C82" s="261">
        <v>44926</v>
      </c>
      <c r="D82" t="s">
        <v>371</v>
      </c>
      <c r="E82" t="s">
        <v>484</v>
      </c>
      <c r="F82" s="262">
        <v>0</v>
      </c>
      <c r="G82" t="s">
        <v>261</v>
      </c>
      <c r="H82" s="263">
        <v>-944436.6</v>
      </c>
      <c r="I82" s="262">
        <v>-440.63</v>
      </c>
      <c r="J82" t="s">
        <v>262</v>
      </c>
      <c r="K82" s="263">
        <v>-471.83</v>
      </c>
      <c r="L82" t="s">
        <v>263</v>
      </c>
      <c r="M82" t="s">
        <v>264</v>
      </c>
      <c r="N82" t="s">
        <v>265</v>
      </c>
      <c r="O82" t="s">
        <v>266</v>
      </c>
      <c r="P82" t="s">
        <v>485</v>
      </c>
      <c r="Q82" s="261">
        <v>44974.761134259301</v>
      </c>
    </row>
    <row r="83" spans="1:17" x14ac:dyDescent="0.35">
      <c r="A83" t="s">
        <v>382</v>
      </c>
      <c r="B83" t="s">
        <v>383</v>
      </c>
      <c r="C83" s="261">
        <v>44926</v>
      </c>
      <c r="D83" t="s">
        <v>374</v>
      </c>
      <c r="E83" t="s">
        <v>486</v>
      </c>
      <c r="F83" s="262">
        <v>0</v>
      </c>
      <c r="G83" t="s">
        <v>261</v>
      </c>
      <c r="H83" s="263">
        <v>-485171.6</v>
      </c>
      <c r="I83" s="262">
        <v>-226.36</v>
      </c>
      <c r="J83" t="s">
        <v>262</v>
      </c>
      <c r="K83" s="263">
        <v>-242.39</v>
      </c>
      <c r="L83" t="s">
        <v>263</v>
      </c>
      <c r="M83" t="s">
        <v>264</v>
      </c>
      <c r="N83" t="s">
        <v>265</v>
      </c>
      <c r="O83" t="s">
        <v>266</v>
      </c>
      <c r="P83" t="s">
        <v>487</v>
      </c>
      <c r="Q83" s="261">
        <v>44974.761134259301</v>
      </c>
    </row>
    <row r="84" spans="1:17" x14ac:dyDescent="0.35">
      <c r="A84" t="s">
        <v>382</v>
      </c>
      <c r="B84" t="s">
        <v>383</v>
      </c>
      <c r="C84" s="261">
        <v>45046</v>
      </c>
      <c r="D84" t="s">
        <v>488</v>
      </c>
      <c r="E84" t="s">
        <v>489</v>
      </c>
      <c r="F84" s="262">
        <v>0</v>
      </c>
      <c r="G84" t="s">
        <v>261</v>
      </c>
      <c r="H84" s="263">
        <v>-1928000</v>
      </c>
      <c r="I84" s="262">
        <v>-977.06</v>
      </c>
      <c r="J84" t="s">
        <v>262</v>
      </c>
      <c r="K84" s="263">
        <v>-1072.1300000000001</v>
      </c>
      <c r="L84" t="s">
        <v>263</v>
      </c>
      <c r="M84" t="s">
        <v>264</v>
      </c>
      <c r="N84" t="s">
        <v>265</v>
      </c>
      <c r="O84" t="s">
        <v>294</v>
      </c>
      <c r="P84" t="s">
        <v>490</v>
      </c>
      <c r="Q84" s="261">
        <v>45051.486747685201</v>
      </c>
    </row>
    <row r="85" spans="1:17" x14ac:dyDescent="0.35">
      <c r="A85" t="s">
        <v>382</v>
      </c>
      <c r="B85" t="s">
        <v>383</v>
      </c>
      <c r="C85" s="261">
        <v>45046</v>
      </c>
      <c r="D85" t="s">
        <v>491</v>
      </c>
      <c r="E85" t="s">
        <v>492</v>
      </c>
      <c r="F85" s="262">
        <v>0</v>
      </c>
      <c r="G85" t="s">
        <v>261</v>
      </c>
      <c r="H85" s="263">
        <v>-2214000</v>
      </c>
      <c r="I85" s="262">
        <v>-1122</v>
      </c>
      <c r="J85" t="s">
        <v>262</v>
      </c>
      <c r="K85" s="263">
        <v>-1231.17</v>
      </c>
      <c r="L85" t="s">
        <v>263</v>
      </c>
      <c r="M85" t="s">
        <v>264</v>
      </c>
      <c r="N85" t="s">
        <v>265</v>
      </c>
      <c r="O85" t="s">
        <v>294</v>
      </c>
      <c r="P85" t="s">
        <v>493</v>
      </c>
      <c r="Q85" s="261">
        <v>45051.486747685201</v>
      </c>
    </row>
    <row r="86" spans="1:17" x14ac:dyDescent="0.35">
      <c r="C86" s="261"/>
      <c r="E86" s="264" t="s">
        <v>494</v>
      </c>
      <c r="F86" s="266"/>
      <c r="G86" s="265"/>
      <c r="H86" s="264"/>
      <c r="I86" s="266"/>
      <c r="J86" s="266"/>
      <c r="K86" s="266">
        <f>SUBTOTAL(109,K42:K85)</f>
        <v>15759.909999999998</v>
      </c>
      <c r="Q86" s="261"/>
    </row>
    <row r="87" spans="1:17" x14ac:dyDescent="0.35">
      <c r="A87" t="s">
        <v>495</v>
      </c>
      <c r="B87" t="s">
        <v>496</v>
      </c>
      <c r="C87" s="261">
        <v>44680</v>
      </c>
      <c r="D87" t="s">
        <v>259</v>
      </c>
      <c r="E87" t="s">
        <v>384</v>
      </c>
      <c r="F87" s="262">
        <v>0</v>
      </c>
      <c r="G87" t="s">
        <v>261</v>
      </c>
      <c r="H87" s="263">
        <v>485171.6</v>
      </c>
      <c r="I87" s="262">
        <v>226.36</v>
      </c>
      <c r="J87" t="s">
        <v>262</v>
      </c>
      <c r="K87" s="263">
        <v>242.32</v>
      </c>
      <c r="L87" t="s">
        <v>263</v>
      </c>
      <c r="M87" t="s">
        <v>264</v>
      </c>
      <c r="N87" t="s">
        <v>265</v>
      </c>
      <c r="O87" t="s">
        <v>266</v>
      </c>
      <c r="P87" t="s">
        <v>497</v>
      </c>
      <c r="Q87" s="261">
        <v>44692.404745370397</v>
      </c>
    </row>
    <row r="88" spans="1:17" x14ac:dyDescent="0.35">
      <c r="A88" t="s">
        <v>495</v>
      </c>
      <c r="B88" t="s">
        <v>496</v>
      </c>
      <c r="C88" s="261">
        <v>44680</v>
      </c>
      <c r="D88" t="s">
        <v>268</v>
      </c>
      <c r="E88" t="s">
        <v>386</v>
      </c>
      <c r="F88" s="262">
        <v>0</v>
      </c>
      <c r="G88" t="s">
        <v>261</v>
      </c>
      <c r="H88" s="263">
        <v>944436.6</v>
      </c>
      <c r="I88" s="262">
        <v>440.63</v>
      </c>
      <c r="J88" t="s">
        <v>262</v>
      </c>
      <c r="K88" s="263">
        <v>471.69</v>
      </c>
      <c r="L88" t="s">
        <v>263</v>
      </c>
      <c r="M88" t="s">
        <v>264</v>
      </c>
      <c r="N88" t="s">
        <v>265</v>
      </c>
      <c r="O88" t="s">
        <v>266</v>
      </c>
      <c r="P88" t="s">
        <v>498</v>
      </c>
      <c r="Q88" s="261">
        <v>44692.404756944401</v>
      </c>
    </row>
    <row r="89" spans="1:17" x14ac:dyDescent="0.35">
      <c r="A89" t="s">
        <v>495</v>
      </c>
      <c r="B89" t="s">
        <v>496</v>
      </c>
      <c r="C89" s="261">
        <v>44826</v>
      </c>
      <c r="D89" t="s">
        <v>499</v>
      </c>
      <c r="E89" t="s">
        <v>500</v>
      </c>
      <c r="F89" s="262">
        <v>0</v>
      </c>
      <c r="G89" t="s">
        <v>261</v>
      </c>
      <c r="H89" s="263">
        <v>2900875</v>
      </c>
      <c r="I89" s="262">
        <v>1436.35</v>
      </c>
      <c r="J89" t="s">
        <v>262</v>
      </c>
      <c r="K89" s="263">
        <v>1432.18</v>
      </c>
      <c r="L89" t="s">
        <v>263</v>
      </c>
      <c r="M89" t="s">
        <v>264</v>
      </c>
      <c r="N89" t="s">
        <v>265</v>
      </c>
      <c r="O89" t="s">
        <v>501</v>
      </c>
      <c r="P89" t="s">
        <v>502</v>
      </c>
      <c r="Q89" s="261">
        <v>44847.434212963002</v>
      </c>
    </row>
    <row r="90" spans="1:17" x14ac:dyDescent="0.35">
      <c r="A90" t="s">
        <v>495</v>
      </c>
      <c r="B90" t="s">
        <v>496</v>
      </c>
      <c r="C90" s="261">
        <v>44826</v>
      </c>
      <c r="D90" t="s">
        <v>499</v>
      </c>
      <c r="E90" t="s">
        <v>503</v>
      </c>
      <c r="F90" s="262">
        <v>0</v>
      </c>
      <c r="G90" t="s">
        <v>261</v>
      </c>
      <c r="H90" s="263">
        <v>1900844</v>
      </c>
      <c r="I90" s="262">
        <v>941.19</v>
      </c>
      <c r="J90" t="s">
        <v>262</v>
      </c>
      <c r="K90" s="263">
        <v>938.46</v>
      </c>
      <c r="L90" t="s">
        <v>263</v>
      </c>
      <c r="M90" t="s">
        <v>264</v>
      </c>
      <c r="N90" t="s">
        <v>265</v>
      </c>
      <c r="O90" t="s">
        <v>501</v>
      </c>
      <c r="P90" t="s">
        <v>504</v>
      </c>
      <c r="Q90" s="261">
        <v>44847.434212963002</v>
      </c>
    </row>
    <row r="91" spans="1:17" x14ac:dyDescent="0.35">
      <c r="A91" t="s">
        <v>495</v>
      </c>
      <c r="B91" t="s">
        <v>496</v>
      </c>
      <c r="C91" s="261">
        <v>44834</v>
      </c>
      <c r="D91" t="s">
        <v>505</v>
      </c>
      <c r="E91" t="s">
        <v>506</v>
      </c>
      <c r="F91" s="262">
        <v>0</v>
      </c>
      <c r="G91" t="s">
        <v>261</v>
      </c>
      <c r="H91" s="263">
        <v>169904</v>
      </c>
      <c r="I91" s="262">
        <v>84.13</v>
      </c>
      <c r="J91" t="s">
        <v>262</v>
      </c>
      <c r="K91" s="263">
        <v>81.06</v>
      </c>
      <c r="L91" t="s">
        <v>263</v>
      </c>
      <c r="M91" t="s">
        <v>264</v>
      </c>
      <c r="N91" t="s">
        <v>265</v>
      </c>
      <c r="O91" t="s">
        <v>501</v>
      </c>
      <c r="P91" t="s">
        <v>507</v>
      </c>
      <c r="Q91" s="261">
        <v>44847.434675925899</v>
      </c>
    </row>
    <row r="92" spans="1:17" x14ac:dyDescent="0.35">
      <c r="A92" t="s">
        <v>495</v>
      </c>
      <c r="B92" t="s">
        <v>496</v>
      </c>
      <c r="C92" s="261">
        <v>44834</v>
      </c>
      <c r="D92" t="s">
        <v>505</v>
      </c>
      <c r="E92" t="s">
        <v>508</v>
      </c>
      <c r="F92" s="262">
        <v>0</v>
      </c>
      <c r="G92" t="s">
        <v>261</v>
      </c>
      <c r="H92" s="263">
        <v>253240</v>
      </c>
      <c r="I92" s="262">
        <v>125.39</v>
      </c>
      <c r="J92" t="s">
        <v>262</v>
      </c>
      <c r="K92" s="263">
        <v>120.81</v>
      </c>
      <c r="L92" t="s">
        <v>263</v>
      </c>
      <c r="M92" t="s">
        <v>264</v>
      </c>
      <c r="N92" t="s">
        <v>265</v>
      </c>
      <c r="O92" t="s">
        <v>501</v>
      </c>
      <c r="P92" t="s">
        <v>509</v>
      </c>
      <c r="Q92" s="261">
        <v>44847.434675925899</v>
      </c>
    </row>
    <row r="93" spans="1:17" x14ac:dyDescent="0.35">
      <c r="A93" t="s">
        <v>495</v>
      </c>
      <c r="B93" t="s">
        <v>496</v>
      </c>
      <c r="C93" s="261">
        <v>44862</v>
      </c>
      <c r="D93" t="s">
        <v>510</v>
      </c>
      <c r="E93" t="s">
        <v>511</v>
      </c>
      <c r="F93" s="262">
        <v>0</v>
      </c>
      <c r="G93" t="s">
        <v>261</v>
      </c>
      <c r="H93" s="263">
        <v>2900875</v>
      </c>
      <c r="I93" s="262">
        <v>1372.19</v>
      </c>
      <c r="J93" t="s">
        <v>262</v>
      </c>
      <c r="K93" s="263">
        <v>1349.55</v>
      </c>
      <c r="L93" t="s">
        <v>263</v>
      </c>
      <c r="M93" t="s">
        <v>264</v>
      </c>
      <c r="N93" t="s">
        <v>265</v>
      </c>
      <c r="O93" t="s">
        <v>501</v>
      </c>
      <c r="P93" t="s">
        <v>512</v>
      </c>
      <c r="Q93" s="261">
        <v>44869.520231481503</v>
      </c>
    </row>
    <row r="94" spans="1:17" x14ac:dyDescent="0.35">
      <c r="A94" t="s">
        <v>495</v>
      </c>
      <c r="B94" t="s">
        <v>496</v>
      </c>
      <c r="C94" s="261">
        <v>44862</v>
      </c>
      <c r="D94" t="s">
        <v>513</v>
      </c>
      <c r="E94" t="s">
        <v>514</v>
      </c>
      <c r="F94" s="262">
        <v>0</v>
      </c>
      <c r="G94" t="s">
        <v>261</v>
      </c>
      <c r="H94" s="263">
        <v>253240</v>
      </c>
      <c r="I94" s="262">
        <v>119.37</v>
      </c>
      <c r="J94" t="s">
        <v>262</v>
      </c>
      <c r="K94" s="263">
        <v>117.4</v>
      </c>
      <c r="L94" t="s">
        <v>263</v>
      </c>
      <c r="M94" t="s">
        <v>264</v>
      </c>
      <c r="N94" t="s">
        <v>265</v>
      </c>
      <c r="O94" t="s">
        <v>501</v>
      </c>
      <c r="P94" t="s">
        <v>515</v>
      </c>
      <c r="Q94" s="261">
        <v>44869.520243055602</v>
      </c>
    </row>
    <row r="95" spans="1:17" x14ac:dyDescent="0.35">
      <c r="A95" t="s">
        <v>495</v>
      </c>
      <c r="B95" t="s">
        <v>496</v>
      </c>
      <c r="C95" s="261">
        <v>44926</v>
      </c>
      <c r="D95" t="s">
        <v>371</v>
      </c>
      <c r="E95" t="s">
        <v>516</v>
      </c>
      <c r="F95" s="262">
        <v>0</v>
      </c>
      <c r="G95" t="s">
        <v>261</v>
      </c>
      <c r="H95" s="263">
        <v>-944436.6</v>
      </c>
      <c r="I95" s="262">
        <v>-440.63</v>
      </c>
      <c r="J95" t="s">
        <v>262</v>
      </c>
      <c r="K95" s="263">
        <v>-471.83</v>
      </c>
      <c r="L95" t="s">
        <v>263</v>
      </c>
      <c r="M95" t="s">
        <v>264</v>
      </c>
      <c r="N95" t="s">
        <v>265</v>
      </c>
      <c r="O95" t="s">
        <v>266</v>
      </c>
      <c r="P95" t="s">
        <v>517</v>
      </c>
      <c r="Q95" s="261">
        <v>44974.761134259301</v>
      </c>
    </row>
    <row r="96" spans="1:17" x14ac:dyDescent="0.35">
      <c r="A96" t="s">
        <v>495</v>
      </c>
      <c r="B96" t="s">
        <v>496</v>
      </c>
      <c r="C96" s="261">
        <v>44926</v>
      </c>
      <c r="D96" t="s">
        <v>371</v>
      </c>
      <c r="E96" t="s">
        <v>518</v>
      </c>
      <c r="F96" s="262">
        <v>0</v>
      </c>
      <c r="G96" t="s">
        <v>261</v>
      </c>
      <c r="H96" s="263">
        <v>1888873.2</v>
      </c>
      <c r="I96" s="262">
        <v>881.26</v>
      </c>
      <c r="J96" t="s">
        <v>262</v>
      </c>
      <c r="K96" s="263">
        <v>943.65</v>
      </c>
      <c r="L96" t="s">
        <v>263</v>
      </c>
      <c r="M96" t="s">
        <v>264</v>
      </c>
      <c r="N96" t="s">
        <v>265</v>
      </c>
      <c r="O96" t="s">
        <v>379</v>
      </c>
      <c r="P96" t="s">
        <v>519</v>
      </c>
      <c r="Q96" s="261">
        <v>44974.761134259301</v>
      </c>
    </row>
    <row r="97" spans="1:17" x14ac:dyDescent="0.35">
      <c r="A97" t="s">
        <v>495</v>
      </c>
      <c r="B97" t="s">
        <v>496</v>
      </c>
      <c r="C97" s="261">
        <v>44926</v>
      </c>
      <c r="D97" t="s">
        <v>371</v>
      </c>
      <c r="E97" t="s">
        <v>520</v>
      </c>
      <c r="F97" s="262">
        <v>0</v>
      </c>
      <c r="G97" t="s">
        <v>261</v>
      </c>
      <c r="H97" s="263">
        <v>1888873.2</v>
      </c>
      <c r="I97" s="262">
        <v>881.26</v>
      </c>
      <c r="J97" t="s">
        <v>262</v>
      </c>
      <c r="K97" s="263">
        <v>943.65</v>
      </c>
      <c r="L97" t="s">
        <v>263</v>
      </c>
      <c r="M97" t="s">
        <v>264</v>
      </c>
      <c r="N97" t="s">
        <v>265</v>
      </c>
      <c r="O97" t="s">
        <v>379</v>
      </c>
      <c r="P97" t="s">
        <v>521</v>
      </c>
      <c r="Q97" s="261">
        <v>44974.761134259301</v>
      </c>
    </row>
    <row r="98" spans="1:17" x14ac:dyDescent="0.35">
      <c r="A98" t="s">
        <v>495</v>
      </c>
      <c r="B98" t="s">
        <v>496</v>
      </c>
      <c r="C98" s="261">
        <v>44926</v>
      </c>
      <c r="D98" t="s">
        <v>371</v>
      </c>
      <c r="E98" t="s">
        <v>522</v>
      </c>
      <c r="F98" s="262">
        <v>0</v>
      </c>
      <c r="G98" t="s">
        <v>261</v>
      </c>
      <c r="H98" s="263">
        <v>1888873.2</v>
      </c>
      <c r="I98" s="262">
        <v>881.26</v>
      </c>
      <c r="J98" t="s">
        <v>262</v>
      </c>
      <c r="K98" s="263">
        <v>943.65</v>
      </c>
      <c r="L98" t="s">
        <v>263</v>
      </c>
      <c r="M98" t="s">
        <v>264</v>
      </c>
      <c r="N98" t="s">
        <v>265</v>
      </c>
      <c r="O98" t="s">
        <v>379</v>
      </c>
      <c r="P98" t="s">
        <v>523</v>
      </c>
      <c r="Q98" s="261">
        <v>44974.761134259301</v>
      </c>
    </row>
    <row r="99" spans="1:17" x14ac:dyDescent="0.35">
      <c r="A99" t="s">
        <v>495</v>
      </c>
      <c r="B99" t="s">
        <v>496</v>
      </c>
      <c r="C99" s="261">
        <v>44926</v>
      </c>
      <c r="D99" t="s">
        <v>371</v>
      </c>
      <c r="E99" t="s">
        <v>524</v>
      </c>
      <c r="F99" s="262">
        <v>0</v>
      </c>
      <c r="G99" t="s">
        <v>261</v>
      </c>
      <c r="H99" s="263">
        <v>944436.6</v>
      </c>
      <c r="I99" s="262">
        <v>440.63</v>
      </c>
      <c r="J99" t="s">
        <v>262</v>
      </c>
      <c r="K99" s="263">
        <v>471.83</v>
      </c>
      <c r="L99" t="s">
        <v>263</v>
      </c>
      <c r="M99" t="s">
        <v>264</v>
      </c>
      <c r="N99" t="s">
        <v>265</v>
      </c>
      <c r="O99" t="s">
        <v>379</v>
      </c>
      <c r="P99" t="s">
        <v>525</v>
      </c>
      <c r="Q99" s="261">
        <v>44974.761134259301</v>
      </c>
    </row>
    <row r="100" spans="1:17" x14ac:dyDescent="0.35">
      <c r="A100" t="s">
        <v>495</v>
      </c>
      <c r="B100" t="s">
        <v>496</v>
      </c>
      <c r="C100" s="261">
        <v>44926</v>
      </c>
      <c r="D100" t="s">
        <v>371</v>
      </c>
      <c r="E100" t="s">
        <v>526</v>
      </c>
      <c r="F100" s="262">
        <v>0</v>
      </c>
      <c r="G100" t="s">
        <v>261</v>
      </c>
      <c r="H100" s="263">
        <v>944436.6</v>
      </c>
      <c r="I100" s="262">
        <v>440.63</v>
      </c>
      <c r="J100" t="s">
        <v>262</v>
      </c>
      <c r="K100" s="263">
        <v>471.83</v>
      </c>
      <c r="L100" t="s">
        <v>263</v>
      </c>
      <c r="M100" t="s">
        <v>264</v>
      </c>
      <c r="N100" t="s">
        <v>265</v>
      </c>
      <c r="O100" t="s">
        <v>379</v>
      </c>
      <c r="P100" t="s">
        <v>527</v>
      </c>
      <c r="Q100" s="261">
        <v>44974.761134259301</v>
      </c>
    </row>
    <row r="101" spans="1:17" x14ac:dyDescent="0.35">
      <c r="A101" t="s">
        <v>495</v>
      </c>
      <c r="B101" t="s">
        <v>496</v>
      </c>
      <c r="C101" s="261">
        <v>44926</v>
      </c>
      <c r="D101" t="s">
        <v>371</v>
      </c>
      <c r="E101" t="s">
        <v>528</v>
      </c>
      <c r="F101" s="262">
        <v>0</v>
      </c>
      <c r="G101" t="s">
        <v>261</v>
      </c>
      <c r="H101" s="263">
        <v>944436.6</v>
      </c>
      <c r="I101" s="262">
        <v>440.63</v>
      </c>
      <c r="J101" t="s">
        <v>262</v>
      </c>
      <c r="K101" s="263">
        <v>471.83</v>
      </c>
      <c r="L101" t="s">
        <v>263</v>
      </c>
      <c r="M101" t="s">
        <v>264</v>
      </c>
      <c r="N101" t="s">
        <v>265</v>
      </c>
      <c r="O101" t="s">
        <v>379</v>
      </c>
      <c r="P101" t="s">
        <v>529</v>
      </c>
      <c r="Q101" s="261">
        <v>44974.761134259301</v>
      </c>
    </row>
    <row r="102" spans="1:17" x14ac:dyDescent="0.35">
      <c r="A102" t="s">
        <v>495</v>
      </c>
      <c r="B102" t="s">
        <v>496</v>
      </c>
      <c r="C102" s="261">
        <v>44926</v>
      </c>
      <c r="D102" t="s">
        <v>371</v>
      </c>
      <c r="E102" t="s">
        <v>530</v>
      </c>
      <c r="F102" s="262">
        <v>0</v>
      </c>
      <c r="G102" t="s">
        <v>261</v>
      </c>
      <c r="H102" s="263">
        <v>944436.6</v>
      </c>
      <c r="I102" s="262">
        <v>440.63</v>
      </c>
      <c r="J102" t="s">
        <v>262</v>
      </c>
      <c r="K102" s="263">
        <v>471.83</v>
      </c>
      <c r="L102" t="s">
        <v>263</v>
      </c>
      <c r="M102" t="s">
        <v>264</v>
      </c>
      <c r="N102" t="s">
        <v>265</v>
      </c>
      <c r="O102" t="s">
        <v>379</v>
      </c>
      <c r="P102" t="s">
        <v>531</v>
      </c>
      <c r="Q102" s="261">
        <v>44974.761134259301</v>
      </c>
    </row>
    <row r="103" spans="1:17" x14ac:dyDescent="0.35">
      <c r="A103" t="s">
        <v>495</v>
      </c>
      <c r="B103" t="s">
        <v>496</v>
      </c>
      <c r="C103" s="261">
        <v>44926</v>
      </c>
      <c r="D103" t="s">
        <v>374</v>
      </c>
      <c r="E103" t="s">
        <v>532</v>
      </c>
      <c r="F103" s="262">
        <v>0</v>
      </c>
      <c r="G103" t="s">
        <v>261</v>
      </c>
      <c r="H103" s="263">
        <v>-485171.6</v>
      </c>
      <c r="I103" s="262">
        <v>-226.36</v>
      </c>
      <c r="J103" t="s">
        <v>262</v>
      </c>
      <c r="K103" s="263">
        <v>-242.39</v>
      </c>
      <c r="L103" t="s">
        <v>263</v>
      </c>
      <c r="M103" t="s">
        <v>264</v>
      </c>
      <c r="N103" t="s">
        <v>265</v>
      </c>
      <c r="O103" t="s">
        <v>266</v>
      </c>
      <c r="P103" t="s">
        <v>533</v>
      </c>
      <c r="Q103" s="261">
        <v>44974.761134259301</v>
      </c>
    </row>
    <row r="104" spans="1:17" x14ac:dyDescent="0.35">
      <c r="A104" t="s">
        <v>495</v>
      </c>
      <c r="B104" t="s">
        <v>496</v>
      </c>
      <c r="C104" s="261">
        <v>44926</v>
      </c>
      <c r="D104" t="s">
        <v>374</v>
      </c>
      <c r="E104" t="s">
        <v>534</v>
      </c>
      <c r="F104" s="262">
        <v>0</v>
      </c>
      <c r="G104" t="s">
        <v>261</v>
      </c>
      <c r="H104" s="263">
        <v>970343.2</v>
      </c>
      <c r="I104" s="262">
        <v>452.72</v>
      </c>
      <c r="J104" t="s">
        <v>262</v>
      </c>
      <c r="K104" s="263">
        <v>484.77</v>
      </c>
      <c r="L104" t="s">
        <v>263</v>
      </c>
      <c r="M104" t="s">
        <v>264</v>
      </c>
      <c r="N104" t="s">
        <v>265</v>
      </c>
      <c r="O104" t="s">
        <v>266</v>
      </c>
      <c r="P104" t="s">
        <v>535</v>
      </c>
      <c r="Q104" s="261">
        <v>44974.761145833298</v>
      </c>
    </row>
    <row r="105" spans="1:17" x14ac:dyDescent="0.35">
      <c r="A105" t="s">
        <v>495</v>
      </c>
      <c r="B105" t="s">
        <v>496</v>
      </c>
      <c r="C105" s="261">
        <v>44926</v>
      </c>
      <c r="D105" t="s">
        <v>374</v>
      </c>
      <c r="E105" t="s">
        <v>536</v>
      </c>
      <c r="F105" s="262">
        <v>0</v>
      </c>
      <c r="G105" t="s">
        <v>261</v>
      </c>
      <c r="H105" s="263">
        <v>485171.6</v>
      </c>
      <c r="I105" s="262">
        <v>226.36</v>
      </c>
      <c r="J105" t="s">
        <v>262</v>
      </c>
      <c r="K105" s="263">
        <v>242.39</v>
      </c>
      <c r="L105" t="s">
        <v>263</v>
      </c>
      <c r="M105" t="s">
        <v>264</v>
      </c>
      <c r="N105" t="s">
        <v>265</v>
      </c>
      <c r="O105" t="s">
        <v>379</v>
      </c>
      <c r="P105" t="s">
        <v>537</v>
      </c>
      <c r="Q105" s="261">
        <v>44974.761145833298</v>
      </c>
    </row>
    <row r="106" spans="1:17" x14ac:dyDescent="0.35">
      <c r="A106" t="s">
        <v>495</v>
      </c>
      <c r="B106" t="s">
        <v>496</v>
      </c>
      <c r="C106" s="261">
        <v>44926</v>
      </c>
      <c r="D106" t="s">
        <v>374</v>
      </c>
      <c r="E106" t="s">
        <v>538</v>
      </c>
      <c r="F106" s="262">
        <v>0</v>
      </c>
      <c r="G106" t="s">
        <v>261</v>
      </c>
      <c r="H106" s="263">
        <v>970343.2</v>
      </c>
      <c r="I106" s="262">
        <v>452.72</v>
      </c>
      <c r="J106" t="s">
        <v>262</v>
      </c>
      <c r="K106" s="263">
        <v>484.77</v>
      </c>
      <c r="L106" t="s">
        <v>263</v>
      </c>
      <c r="M106" t="s">
        <v>264</v>
      </c>
      <c r="N106" t="s">
        <v>265</v>
      </c>
      <c r="O106" t="s">
        <v>379</v>
      </c>
      <c r="P106" t="s">
        <v>539</v>
      </c>
      <c r="Q106" s="261">
        <v>44974.761145833298</v>
      </c>
    </row>
    <row r="107" spans="1:17" x14ac:dyDescent="0.35">
      <c r="A107" t="s">
        <v>495</v>
      </c>
      <c r="B107" t="s">
        <v>496</v>
      </c>
      <c r="C107" s="261">
        <v>44926</v>
      </c>
      <c r="D107" t="s">
        <v>374</v>
      </c>
      <c r="E107" t="s">
        <v>540</v>
      </c>
      <c r="F107" s="262">
        <v>0</v>
      </c>
      <c r="G107" t="s">
        <v>261</v>
      </c>
      <c r="H107" s="263">
        <v>485171.6</v>
      </c>
      <c r="I107" s="262">
        <v>226.36</v>
      </c>
      <c r="J107" t="s">
        <v>262</v>
      </c>
      <c r="K107" s="263">
        <v>242.39</v>
      </c>
      <c r="L107" t="s">
        <v>263</v>
      </c>
      <c r="M107" t="s">
        <v>264</v>
      </c>
      <c r="N107" t="s">
        <v>265</v>
      </c>
      <c r="O107" t="s">
        <v>379</v>
      </c>
      <c r="P107" t="s">
        <v>541</v>
      </c>
      <c r="Q107" s="261">
        <v>44974.761145833298</v>
      </c>
    </row>
    <row r="108" spans="1:17" x14ac:dyDescent="0.35">
      <c r="A108" t="s">
        <v>495</v>
      </c>
      <c r="B108" t="s">
        <v>496</v>
      </c>
      <c r="C108" s="261">
        <v>44926</v>
      </c>
      <c r="D108" t="s">
        <v>374</v>
      </c>
      <c r="E108" t="s">
        <v>542</v>
      </c>
      <c r="F108" s="262">
        <v>0</v>
      </c>
      <c r="G108" t="s">
        <v>261</v>
      </c>
      <c r="H108" s="263">
        <v>485171.6</v>
      </c>
      <c r="I108" s="262">
        <v>226.36</v>
      </c>
      <c r="J108" t="s">
        <v>262</v>
      </c>
      <c r="K108" s="263">
        <v>242.39</v>
      </c>
      <c r="L108" t="s">
        <v>263</v>
      </c>
      <c r="M108" t="s">
        <v>264</v>
      </c>
      <c r="N108" t="s">
        <v>265</v>
      </c>
      <c r="O108" t="s">
        <v>379</v>
      </c>
      <c r="P108" t="s">
        <v>543</v>
      </c>
      <c r="Q108" s="261">
        <v>44974.761145833298</v>
      </c>
    </row>
    <row r="109" spans="1:17" x14ac:dyDescent="0.35">
      <c r="A109" t="s">
        <v>495</v>
      </c>
      <c r="B109" t="s">
        <v>496</v>
      </c>
      <c r="C109" s="261">
        <v>44926</v>
      </c>
      <c r="D109" t="s">
        <v>374</v>
      </c>
      <c r="E109" t="s">
        <v>544</v>
      </c>
      <c r="F109" s="262">
        <v>0</v>
      </c>
      <c r="G109" t="s">
        <v>261</v>
      </c>
      <c r="H109" s="263">
        <v>485171.6</v>
      </c>
      <c r="I109" s="262">
        <v>226.36</v>
      </c>
      <c r="J109" t="s">
        <v>262</v>
      </c>
      <c r="K109" s="263">
        <v>242.39</v>
      </c>
      <c r="L109" t="s">
        <v>263</v>
      </c>
      <c r="M109" t="s">
        <v>264</v>
      </c>
      <c r="N109" t="s">
        <v>265</v>
      </c>
      <c r="O109" t="s">
        <v>379</v>
      </c>
      <c r="P109" t="s">
        <v>545</v>
      </c>
      <c r="Q109" s="261">
        <v>44974.761145833298</v>
      </c>
    </row>
    <row r="110" spans="1:17" x14ac:dyDescent="0.35">
      <c r="A110" t="s">
        <v>495</v>
      </c>
      <c r="B110" t="s">
        <v>496</v>
      </c>
      <c r="C110" s="261">
        <v>44988</v>
      </c>
      <c r="D110" t="s">
        <v>546</v>
      </c>
      <c r="E110" t="s">
        <v>547</v>
      </c>
      <c r="F110" s="262">
        <v>0</v>
      </c>
      <c r="G110" t="s">
        <v>261</v>
      </c>
      <c r="H110" s="263">
        <v>120000</v>
      </c>
      <c r="I110" s="262">
        <v>54.53</v>
      </c>
      <c r="J110" t="s">
        <v>262</v>
      </c>
      <c r="K110" s="263">
        <v>57.47</v>
      </c>
      <c r="L110" t="s">
        <v>263</v>
      </c>
      <c r="M110" t="s">
        <v>264</v>
      </c>
      <c r="N110" t="s">
        <v>265</v>
      </c>
      <c r="O110" t="s">
        <v>548</v>
      </c>
      <c r="P110" t="s">
        <v>549</v>
      </c>
      <c r="Q110" s="261">
        <v>45016.323923611097</v>
      </c>
    </row>
    <row r="111" spans="1:17" x14ac:dyDescent="0.35">
      <c r="A111" t="s">
        <v>495</v>
      </c>
      <c r="B111" t="s">
        <v>496</v>
      </c>
      <c r="C111" s="261">
        <v>45006</v>
      </c>
      <c r="D111" t="s">
        <v>550</v>
      </c>
      <c r="E111" t="s">
        <v>551</v>
      </c>
      <c r="F111" s="262">
        <v>0</v>
      </c>
      <c r="G111" t="s">
        <v>261</v>
      </c>
      <c r="H111" s="263">
        <v>30000</v>
      </c>
      <c r="I111" s="262">
        <v>13.7</v>
      </c>
      <c r="J111" t="s">
        <v>262</v>
      </c>
      <c r="K111" s="263">
        <v>14.6</v>
      </c>
      <c r="L111" t="s">
        <v>263</v>
      </c>
      <c r="M111" t="s">
        <v>264</v>
      </c>
      <c r="N111" t="s">
        <v>265</v>
      </c>
      <c r="O111" t="s">
        <v>294</v>
      </c>
      <c r="P111" t="s">
        <v>552</v>
      </c>
      <c r="Q111" s="261">
        <v>45027.310949074097</v>
      </c>
    </row>
    <row r="112" spans="1:17" x14ac:dyDescent="0.35">
      <c r="A112" t="s">
        <v>495</v>
      </c>
      <c r="B112" t="s">
        <v>496</v>
      </c>
      <c r="C112" s="261">
        <v>45006</v>
      </c>
      <c r="D112" t="s">
        <v>553</v>
      </c>
      <c r="E112" t="s">
        <v>551</v>
      </c>
      <c r="F112" s="262">
        <v>0</v>
      </c>
      <c r="G112" t="s">
        <v>261</v>
      </c>
      <c r="H112" s="263">
        <v>30000</v>
      </c>
      <c r="I112" s="262">
        <v>13.7</v>
      </c>
      <c r="J112" t="s">
        <v>262</v>
      </c>
      <c r="K112" s="263">
        <v>14.6</v>
      </c>
      <c r="L112" t="s">
        <v>263</v>
      </c>
      <c r="M112" t="s">
        <v>264</v>
      </c>
      <c r="N112" t="s">
        <v>265</v>
      </c>
      <c r="O112" t="s">
        <v>294</v>
      </c>
      <c r="P112" t="s">
        <v>554</v>
      </c>
      <c r="Q112" s="261">
        <v>45027.310949074097</v>
      </c>
    </row>
    <row r="113" spans="1:17" x14ac:dyDescent="0.35">
      <c r="A113" t="s">
        <v>495</v>
      </c>
      <c r="B113" t="s">
        <v>496</v>
      </c>
      <c r="C113" s="261">
        <v>45016</v>
      </c>
      <c r="D113" t="s">
        <v>555</v>
      </c>
      <c r="E113" t="s">
        <v>556</v>
      </c>
      <c r="F113" s="262">
        <v>0</v>
      </c>
      <c r="G113" t="s">
        <v>261</v>
      </c>
      <c r="H113" s="263">
        <v>4872336</v>
      </c>
      <c r="I113" s="262">
        <v>2206.1</v>
      </c>
      <c r="J113" t="s">
        <v>262</v>
      </c>
      <c r="K113" s="263">
        <v>2370.0100000000002</v>
      </c>
      <c r="L113" t="s">
        <v>263</v>
      </c>
      <c r="M113" t="s">
        <v>264</v>
      </c>
      <c r="N113" t="s">
        <v>265</v>
      </c>
      <c r="O113" t="s">
        <v>294</v>
      </c>
      <c r="P113" t="s">
        <v>557</v>
      </c>
      <c r="Q113" s="261">
        <v>45029.384305555599</v>
      </c>
    </row>
    <row r="114" spans="1:17" x14ac:dyDescent="0.35">
      <c r="A114" t="s">
        <v>495</v>
      </c>
      <c r="B114" t="s">
        <v>496</v>
      </c>
      <c r="C114" s="261">
        <v>45016</v>
      </c>
      <c r="D114" t="s">
        <v>558</v>
      </c>
      <c r="E114" t="s">
        <v>559</v>
      </c>
      <c r="F114" s="262">
        <v>0</v>
      </c>
      <c r="G114" t="s">
        <v>261</v>
      </c>
      <c r="H114" s="263">
        <v>2794428</v>
      </c>
      <c r="I114" s="262">
        <v>1265.27</v>
      </c>
      <c r="J114" t="s">
        <v>262</v>
      </c>
      <c r="K114" s="263">
        <v>1359.28</v>
      </c>
      <c r="L114" t="s">
        <v>263</v>
      </c>
      <c r="M114" t="s">
        <v>264</v>
      </c>
      <c r="N114" t="s">
        <v>265</v>
      </c>
      <c r="O114" t="s">
        <v>294</v>
      </c>
      <c r="P114" t="s">
        <v>560</v>
      </c>
      <c r="Q114" s="261">
        <v>45029.384305555599</v>
      </c>
    </row>
    <row r="115" spans="1:17" x14ac:dyDescent="0.35">
      <c r="A115" t="s">
        <v>495</v>
      </c>
      <c r="B115" t="s">
        <v>496</v>
      </c>
      <c r="C115" s="261">
        <v>45016</v>
      </c>
      <c r="D115" t="s">
        <v>561</v>
      </c>
      <c r="E115" t="s">
        <v>562</v>
      </c>
      <c r="F115" s="262">
        <v>0</v>
      </c>
      <c r="G115" t="s">
        <v>261</v>
      </c>
      <c r="H115" s="263">
        <v>6100656</v>
      </c>
      <c r="I115" s="262">
        <v>2762.26</v>
      </c>
      <c r="J115" t="s">
        <v>262</v>
      </c>
      <c r="K115" s="263">
        <v>2967.5</v>
      </c>
      <c r="L115" t="s">
        <v>263</v>
      </c>
      <c r="M115" t="s">
        <v>264</v>
      </c>
      <c r="N115" t="s">
        <v>265</v>
      </c>
      <c r="O115" t="s">
        <v>294</v>
      </c>
      <c r="P115" t="s">
        <v>563</v>
      </c>
      <c r="Q115" s="261">
        <v>45029.384317129603</v>
      </c>
    </row>
    <row r="116" spans="1:17" x14ac:dyDescent="0.35">
      <c r="A116" t="s">
        <v>495</v>
      </c>
      <c r="B116" t="s">
        <v>496</v>
      </c>
      <c r="C116" s="261">
        <v>45029</v>
      </c>
      <c r="D116" t="s">
        <v>564</v>
      </c>
      <c r="E116" t="s">
        <v>565</v>
      </c>
      <c r="F116" s="262">
        <v>0</v>
      </c>
      <c r="G116" t="s">
        <v>261</v>
      </c>
      <c r="H116" s="263">
        <v>400000</v>
      </c>
      <c r="I116" s="262">
        <v>178.56</v>
      </c>
      <c r="J116" t="s">
        <v>262</v>
      </c>
      <c r="K116" s="263">
        <v>194.33</v>
      </c>
      <c r="L116" t="s">
        <v>263</v>
      </c>
      <c r="M116" t="s">
        <v>264</v>
      </c>
      <c r="N116" t="s">
        <v>265</v>
      </c>
      <c r="O116" t="s">
        <v>294</v>
      </c>
      <c r="P116" t="s">
        <v>566</v>
      </c>
      <c r="Q116" s="261">
        <v>45042.527789351901</v>
      </c>
    </row>
    <row r="117" spans="1:17" x14ac:dyDescent="0.35">
      <c r="A117" t="s">
        <v>495</v>
      </c>
      <c r="B117" t="s">
        <v>496</v>
      </c>
      <c r="C117" s="261">
        <v>45036</v>
      </c>
      <c r="D117" t="s">
        <v>567</v>
      </c>
      <c r="E117" t="s">
        <v>568</v>
      </c>
      <c r="F117" s="262">
        <v>0</v>
      </c>
      <c r="G117" t="s">
        <v>261</v>
      </c>
      <c r="H117" s="263">
        <v>748650</v>
      </c>
      <c r="I117" s="262">
        <v>331.18</v>
      </c>
      <c r="J117" t="s">
        <v>262</v>
      </c>
      <c r="K117" s="263">
        <v>363.5</v>
      </c>
      <c r="L117" t="s">
        <v>263</v>
      </c>
      <c r="M117" t="s">
        <v>264</v>
      </c>
      <c r="N117" t="s">
        <v>265</v>
      </c>
      <c r="O117" t="s">
        <v>277</v>
      </c>
      <c r="P117" t="s">
        <v>569</v>
      </c>
      <c r="Q117" s="261">
        <v>45036.393796296303</v>
      </c>
    </row>
    <row r="118" spans="1:17" x14ac:dyDescent="0.35">
      <c r="A118" t="s">
        <v>495</v>
      </c>
      <c r="B118" t="s">
        <v>496</v>
      </c>
      <c r="C118" s="261">
        <v>45046</v>
      </c>
      <c r="D118" t="s">
        <v>488</v>
      </c>
      <c r="E118" t="s">
        <v>570</v>
      </c>
      <c r="F118" s="262">
        <v>0</v>
      </c>
      <c r="G118" t="s">
        <v>261</v>
      </c>
      <c r="H118" s="263">
        <v>1928000</v>
      </c>
      <c r="I118" s="262">
        <v>977.06</v>
      </c>
      <c r="J118" t="s">
        <v>262</v>
      </c>
      <c r="K118" s="263">
        <v>1072.1300000000001</v>
      </c>
      <c r="L118" t="s">
        <v>263</v>
      </c>
      <c r="M118" t="s">
        <v>264</v>
      </c>
      <c r="N118" t="s">
        <v>265</v>
      </c>
      <c r="O118" t="s">
        <v>294</v>
      </c>
      <c r="P118" t="s">
        <v>571</v>
      </c>
      <c r="Q118" s="261">
        <v>45051.486747685201</v>
      </c>
    </row>
    <row r="119" spans="1:17" x14ac:dyDescent="0.35">
      <c r="A119" t="s">
        <v>495</v>
      </c>
      <c r="B119" t="s">
        <v>496</v>
      </c>
      <c r="C119" s="261">
        <v>45046</v>
      </c>
      <c r="D119" t="s">
        <v>491</v>
      </c>
      <c r="E119" t="s">
        <v>572</v>
      </c>
      <c r="F119" s="262">
        <v>0</v>
      </c>
      <c r="G119" t="s">
        <v>261</v>
      </c>
      <c r="H119" s="263">
        <v>2214000</v>
      </c>
      <c r="I119" s="262">
        <v>1122</v>
      </c>
      <c r="J119" t="s">
        <v>262</v>
      </c>
      <c r="K119" s="263">
        <v>1231.17</v>
      </c>
      <c r="L119" t="s">
        <v>263</v>
      </c>
      <c r="M119" t="s">
        <v>264</v>
      </c>
      <c r="N119" t="s">
        <v>265</v>
      </c>
      <c r="O119" t="s">
        <v>294</v>
      </c>
      <c r="P119" t="s">
        <v>573</v>
      </c>
      <c r="Q119" s="261">
        <v>45051.486747685201</v>
      </c>
    </row>
    <row r="120" spans="1:17" x14ac:dyDescent="0.35">
      <c r="C120" s="261"/>
      <c r="E120" s="264" t="s">
        <v>574</v>
      </c>
      <c r="F120" s="266"/>
      <c r="G120" s="265"/>
      <c r="H120" s="264"/>
      <c r="I120" s="266"/>
      <c r="J120" s="266"/>
      <c r="K120" s="266">
        <f>SUBTOTAL(109,K87:K119)</f>
        <v>20341.21</v>
      </c>
      <c r="Q120" s="261"/>
    </row>
    <row r="121" spans="1:17" x14ac:dyDescent="0.35">
      <c r="A121" t="s">
        <v>575</v>
      </c>
      <c r="B121" t="s">
        <v>576</v>
      </c>
      <c r="C121" s="261">
        <v>44680</v>
      </c>
      <c r="D121" t="s">
        <v>259</v>
      </c>
      <c r="E121" t="s">
        <v>577</v>
      </c>
      <c r="F121" s="262">
        <v>0</v>
      </c>
      <c r="G121" t="s">
        <v>261</v>
      </c>
      <c r="H121" s="263">
        <v>485171.6</v>
      </c>
      <c r="I121" s="262">
        <v>226.36</v>
      </c>
      <c r="J121" t="s">
        <v>262</v>
      </c>
      <c r="K121" s="263">
        <v>242.32</v>
      </c>
      <c r="L121" t="s">
        <v>263</v>
      </c>
      <c r="M121" t="s">
        <v>264</v>
      </c>
      <c r="N121" t="s">
        <v>265</v>
      </c>
      <c r="O121" t="s">
        <v>266</v>
      </c>
      <c r="P121" t="s">
        <v>578</v>
      </c>
      <c r="Q121" s="261">
        <v>44692.404745370397</v>
      </c>
    </row>
    <row r="122" spans="1:17" x14ac:dyDescent="0.35">
      <c r="A122" t="s">
        <v>575</v>
      </c>
      <c r="B122" t="s">
        <v>576</v>
      </c>
      <c r="C122" s="261">
        <v>44680</v>
      </c>
      <c r="D122" t="s">
        <v>268</v>
      </c>
      <c r="E122" t="s">
        <v>579</v>
      </c>
      <c r="F122" s="262">
        <v>0</v>
      </c>
      <c r="G122" t="s">
        <v>261</v>
      </c>
      <c r="H122" s="263">
        <v>944436.6</v>
      </c>
      <c r="I122" s="262">
        <v>440.63</v>
      </c>
      <c r="J122" t="s">
        <v>262</v>
      </c>
      <c r="K122" s="263">
        <v>471.69</v>
      </c>
      <c r="L122" t="s">
        <v>263</v>
      </c>
      <c r="M122" t="s">
        <v>264</v>
      </c>
      <c r="N122" t="s">
        <v>265</v>
      </c>
      <c r="O122" t="s">
        <v>266</v>
      </c>
      <c r="P122" t="s">
        <v>580</v>
      </c>
      <c r="Q122" s="261">
        <v>44692.404756944401</v>
      </c>
    </row>
    <row r="123" spans="1:17" x14ac:dyDescent="0.35">
      <c r="A123" t="s">
        <v>575</v>
      </c>
      <c r="B123" t="s">
        <v>576</v>
      </c>
      <c r="C123" s="261">
        <v>44771</v>
      </c>
      <c r="D123" t="s">
        <v>581</v>
      </c>
      <c r="E123" t="s">
        <v>582</v>
      </c>
      <c r="F123" s="262">
        <v>0</v>
      </c>
      <c r="G123" t="s">
        <v>261</v>
      </c>
      <c r="H123" s="263">
        <v>75000</v>
      </c>
      <c r="I123" s="262">
        <v>36.54</v>
      </c>
      <c r="J123" t="s">
        <v>262</v>
      </c>
      <c r="K123" s="263">
        <v>37.21</v>
      </c>
      <c r="L123" t="s">
        <v>263</v>
      </c>
      <c r="M123" t="s">
        <v>264</v>
      </c>
      <c r="N123" t="s">
        <v>265</v>
      </c>
      <c r="O123" t="s">
        <v>379</v>
      </c>
      <c r="P123" t="s">
        <v>583</v>
      </c>
      <c r="Q123" s="261">
        <v>44784.347037036998</v>
      </c>
    </row>
    <row r="124" spans="1:17" x14ac:dyDescent="0.35">
      <c r="A124" t="s">
        <v>575</v>
      </c>
      <c r="B124" t="s">
        <v>576</v>
      </c>
      <c r="C124" s="261">
        <v>44826</v>
      </c>
      <c r="D124" t="s">
        <v>499</v>
      </c>
      <c r="E124" t="s">
        <v>584</v>
      </c>
      <c r="F124" s="262">
        <v>0</v>
      </c>
      <c r="G124" t="s">
        <v>261</v>
      </c>
      <c r="H124" s="263">
        <v>4284800</v>
      </c>
      <c r="I124" s="262">
        <v>2121.59</v>
      </c>
      <c r="J124" t="s">
        <v>262</v>
      </c>
      <c r="K124" s="263">
        <v>2115.44</v>
      </c>
      <c r="L124" t="s">
        <v>263</v>
      </c>
      <c r="M124" t="s">
        <v>264</v>
      </c>
      <c r="N124" t="s">
        <v>265</v>
      </c>
      <c r="O124" t="s">
        <v>501</v>
      </c>
      <c r="P124" t="s">
        <v>585</v>
      </c>
      <c r="Q124" s="261">
        <v>44847.434212963002</v>
      </c>
    </row>
    <row r="125" spans="1:17" x14ac:dyDescent="0.35">
      <c r="A125" t="s">
        <v>575</v>
      </c>
      <c r="B125" t="s">
        <v>576</v>
      </c>
      <c r="C125" s="261">
        <v>44834</v>
      </c>
      <c r="D125" t="s">
        <v>505</v>
      </c>
      <c r="E125" t="s">
        <v>586</v>
      </c>
      <c r="F125" s="262">
        <v>0</v>
      </c>
      <c r="G125" t="s">
        <v>261</v>
      </c>
      <c r="H125" s="263">
        <v>391567</v>
      </c>
      <c r="I125" s="262">
        <v>193.88</v>
      </c>
      <c r="J125" t="s">
        <v>262</v>
      </c>
      <c r="K125" s="263">
        <v>186.8</v>
      </c>
      <c r="L125" t="s">
        <v>263</v>
      </c>
      <c r="M125" t="s">
        <v>264</v>
      </c>
      <c r="N125" t="s">
        <v>265</v>
      </c>
      <c r="O125" t="s">
        <v>501</v>
      </c>
      <c r="P125" t="s">
        <v>587</v>
      </c>
      <c r="Q125" s="261">
        <v>44847.434675925899</v>
      </c>
    </row>
    <row r="126" spans="1:17" x14ac:dyDescent="0.35">
      <c r="A126" t="s">
        <v>575</v>
      </c>
      <c r="B126" t="s">
        <v>576</v>
      </c>
      <c r="C126" s="261">
        <v>44862</v>
      </c>
      <c r="D126" t="s">
        <v>588</v>
      </c>
      <c r="E126" t="s">
        <v>589</v>
      </c>
      <c r="F126" s="262">
        <v>0</v>
      </c>
      <c r="G126" t="s">
        <v>261</v>
      </c>
      <c r="H126" s="263">
        <v>1804375</v>
      </c>
      <c r="I126" s="262">
        <v>828.33</v>
      </c>
      <c r="J126" t="s">
        <v>262</v>
      </c>
      <c r="K126" s="263">
        <v>814.66</v>
      </c>
      <c r="L126" t="s">
        <v>263</v>
      </c>
      <c r="M126" t="s">
        <v>264</v>
      </c>
      <c r="N126" t="s">
        <v>265</v>
      </c>
      <c r="O126" t="s">
        <v>501</v>
      </c>
      <c r="P126" t="s">
        <v>590</v>
      </c>
      <c r="Q126" s="261">
        <v>44869.520208333299</v>
      </c>
    </row>
    <row r="127" spans="1:17" x14ac:dyDescent="0.35">
      <c r="A127" t="s">
        <v>575</v>
      </c>
      <c r="B127" t="s">
        <v>576</v>
      </c>
      <c r="C127" s="261">
        <v>44862</v>
      </c>
      <c r="D127" t="s">
        <v>591</v>
      </c>
      <c r="E127" t="s">
        <v>592</v>
      </c>
      <c r="F127" s="262">
        <v>0</v>
      </c>
      <c r="G127" t="s">
        <v>261</v>
      </c>
      <c r="H127" s="263">
        <v>2063000</v>
      </c>
      <c r="I127" s="262">
        <v>936.02</v>
      </c>
      <c r="J127" t="s">
        <v>262</v>
      </c>
      <c r="K127" s="263">
        <v>920.58</v>
      </c>
      <c r="L127" t="s">
        <v>263</v>
      </c>
      <c r="M127" t="s">
        <v>264</v>
      </c>
      <c r="N127" t="s">
        <v>265</v>
      </c>
      <c r="O127" t="s">
        <v>501</v>
      </c>
      <c r="P127" t="s">
        <v>593</v>
      </c>
      <c r="Q127" s="261">
        <v>44869.520208333299</v>
      </c>
    </row>
    <row r="128" spans="1:17" x14ac:dyDescent="0.35">
      <c r="A128" t="s">
        <v>575</v>
      </c>
      <c r="B128" t="s">
        <v>576</v>
      </c>
      <c r="C128" s="261">
        <v>44862</v>
      </c>
      <c r="D128" t="s">
        <v>594</v>
      </c>
      <c r="E128" t="s">
        <v>595</v>
      </c>
      <c r="F128" s="262">
        <v>0</v>
      </c>
      <c r="G128" t="s">
        <v>261</v>
      </c>
      <c r="H128" s="263">
        <v>1527000</v>
      </c>
      <c r="I128" s="262">
        <v>692.83</v>
      </c>
      <c r="J128" t="s">
        <v>262</v>
      </c>
      <c r="K128" s="263">
        <v>681.4</v>
      </c>
      <c r="L128" t="s">
        <v>263</v>
      </c>
      <c r="M128" t="s">
        <v>264</v>
      </c>
      <c r="N128" t="s">
        <v>265</v>
      </c>
      <c r="O128" t="s">
        <v>501</v>
      </c>
      <c r="P128" t="s">
        <v>596</v>
      </c>
      <c r="Q128" s="261">
        <v>44869.520219907397</v>
      </c>
    </row>
    <row r="129" spans="1:17" x14ac:dyDescent="0.35">
      <c r="A129" t="s">
        <v>575</v>
      </c>
      <c r="B129" t="s">
        <v>576</v>
      </c>
      <c r="C129" s="261">
        <v>44862</v>
      </c>
      <c r="D129" t="s">
        <v>597</v>
      </c>
      <c r="E129" t="s">
        <v>598</v>
      </c>
      <c r="F129" s="262">
        <v>0</v>
      </c>
      <c r="G129" t="s">
        <v>261</v>
      </c>
      <c r="H129" s="263">
        <v>485594</v>
      </c>
      <c r="I129" s="262">
        <v>221.99</v>
      </c>
      <c r="J129" t="s">
        <v>262</v>
      </c>
      <c r="K129" s="263">
        <v>218.33</v>
      </c>
      <c r="L129" t="s">
        <v>263</v>
      </c>
      <c r="M129" t="s">
        <v>264</v>
      </c>
      <c r="N129" t="s">
        <v>265</v>
      </c>
      <c r="O129" t="s">
        <v>501</v>
      </c>
      <c r="P129" t="s">
        <v>599</v>
      </c>
      <c r="Q129" s="261">
        <v>44869.520219907397</v>
      </c>
    </row>
    <row r="130" spans="1:17" x14ac:dyDescent="0.35">
      <c r="A130" t="s">
        <v>575</v>
      </c>
      <c r="B130" t="s">
        <v>576</v>
      </c>
      <c r="C130" s="261">
        <v>44862</v>
      </c>
      <c r="D130" t="s">
        <v>600</v>
      </c>
      <c r="E130" t="s">
        <v>601</v>
      </c>
      <c r="F130" s="262">
        <v>0</v>
      </c>
      <c r="G130" t="s">
        <v>261</v>
      </c>
      <c r="H130" s="263">
        <v>253240</v>
      </c>
      <c r="I130" s="262">
        <v>118.15</v>
      </c>
      <c r="J130" t="s">
        <v>262</v>
      </c>
      <c r="K130" s="263">
        <v>116.2</v>
      </c>
      <c r="L130" t="s">
        <v>263</v>
      </c>
      <c r="M130" t="s">
        <v>264</v>
      </c>
      <c r="N130" t="s">
        <v>265</v>
      </c>
      <c r="O130" t="s">
        <v>501</v>
      </c>
      <c r="P130" t="s">
        <v>602</v>
      </c>
      <c r="Q130" s="261">
        <v>44869.520219907397</v>
      </c>
    </row>
    <row r="131" spans="1:17" x14ac:dyDescent="0.35">
      <c r="A131" t="s">
        <v>575</v>
      </c>
      <c r="B131" t="s">
        <v>576</v>
      </c>
      <c r="C131" s="261">
        <v>44862</v>
      </c>
      <c r="D131" t="s">
        <v>603</v>
      </c>
      <c r="E131" t="s">
        <v>604</v>
      </c>
      <c r="F131" s="262">
        <v>0</v>
      </c>
      <c r="G131" t="s">
        <v>261</v>
      </c>
      <c r="H131" s="263">
        <v>161865</v>
      </c>
      <c r="I131" s="262">
        <v>75.52</v>
      </c>
      <c r="J131" t="s">
        <v>262</v>
      </c>
      <c r="K131" s="263">
        <v>74.27</v>
      </c>
      <c r="L131" t="s">
        <v>263</v>
      </c>
      <c r="M131" t="s">
        <v>264</v>
      </c>
      <c r="N131" t="s">
        <v>265</v>
      </c>
      <c r="O131" t="s">
        <v>501</v>
      </c>
      <c r="P131" t="s">
        <v>605</v>
      </c>
      <c r="Q131" s="261">
        <v>44869.520219907397</v>
      </c>
    </row>
    <row r="132" spans="1:17" x14ac:dyDescent="0.35">
      <c r="A132" t="s">
        <v>575</v>
      </c>
      <c r="B132" t="s">
        <v>576</v>
      </c>
      <c r="C132" s="261">
        <v>44862</v>
      </c>
      <c r="D132" t="s">
        <v>606</v>
      </c>
      <c r="E132" t="s">
        <v>607</v>
      </c>
      <c r="F132" s="262">
        <v>0</v>
      </c>
      <c r="G132" t="s">
        <v>261</v>
      </c>
      <c r="H132" s="263">
        <v>2900875</v>
      </c>
      <c r="I132" s="262">
        <v>1344.17</v>
      </c>
      <c r="J132" t="s">
        <v>262</v>
      </c>
      <c r="K132" s="263">
        <v>1321.99</v>
      </c>
      <c r="L132" t="s">
        <v>263</v>
      </c>
      <c r="M132" t="s">
        <v>264</v>
      </c>
      <c r="N132" t="s">
        <v>265</v>
      </c>
      <c r="O132" t="s">
        <v>501</v>
      </c>
      <c r="P132" t="s">
        <v>608</v>
      </c>
      <c r="Q132" s="261">
        <v>44869.520219907397</v>
      </c>
    </row>
    <row r="133" spans="1:17" x14ac:dyDescent="0.35">
      <c r="A133" t="s">
        <v>575</v>
      </c>
      <c r="B133" t="s">
        <v>576</v>
      </c>
      <c r="C133" s="261">
        <v>44862</v>
      </c>
      <c r="D133" t="s">
        <v>609</v>
      </c>
      <c r="E133" t="s">
        <v>610</v>
      </c>
      <c r="F133" s="262">
        <v>0</v>
      </c>
      <c r="G133" t="s">
        <v>261</v>
      </c>
      <c r="H133" s="263">
        <v>1804375</v>
      </c>
      <c r="I133" s="262">
        <v>836.09</v>
      </c>
      <c r="J133" t="s">
        <v>262</v>
      </c>
      <c r="K133" s="263">
        <v>822.29</v>
      </c>
      <c r="L133" t="s">
        <v>263</v>
      </c>
      <c r="M133" t="s">
        <v>264</v>
      </c>
      <c r="N133" t="s">
        <v>265</v>
      </c>
      <c r="O133" t="s">
        <v>501</v>
      </c>
      <c r="P133" t="s">
        <v>611</v>
      </c>
      <c r="Q133" s="261">
        <v>44869.520219907397</v>
      </c>
    </row>
    <row r="134" spans="1:17" x14ac:dyDescent="0.35">
      <c r="A134" t="s">
        <v>575</v>
      </c>
      <c r="B134" t="s">
        <v>576</v>
      </c>
      <c r="C134" s="261">
        <v>44862</v>
      </c>
      <c r="D134" t="s">
        <v>612</v>
      </c>
      <c r="E134" t="s">
        <v>613</v>
      </c>
      <c r="F134" s="262">
        <v>0</v>
      </c>
      <c r="G134" t="s">
        <v>261</v>
      </c>
      <c r="H134" s="263">
        <v>142200</v>
      </c>
      <c r="I134" s="262">
        <v>65.989999999999995</v>
      </c>
      <c r="J134" t="s">
        <v>262</v>
      </c>
      <c r="K134" s="263">
        <v>64.900000000000006</v>
      </c>
      <c r="L134" t="s">
        <v>263</v>
      </c>
      <c r="M134" t="s">
        <v>264</v>
      </c>
      <c r="N134" t="s">
        <v>265</v>
      </c>
      <c r="O134" t="s">
        <v>501</v>
      </c>
      <c r="P134" t="s">
        <v>614</v>
      </c>
      <c r="Q134" s="261">
        <v>44869.520219907397</v>
      </c>
    </row>
    <row r="135" spans="1:17" x14ac:dyDescent="0.35">
      <c r="A135" t="s">
        <v>575</v>
      </c>
      <c r="B135" t="s">
        <v>576</v>
      </c>
      <c r="C135" s="261">
        <v>44862</v>
      </c>
      <c r="D135" t="s">
        <v>615</v>
      </c>
      <c r="E135" t="s">
        <v>616</v>
      </c>
      <c r="F135" s="262">
        <v>0</v>
      </c>
      <c r="G135" t="s">
        <v>261</v>
      </c>
      <c r="H135" s="263">
        <v>1396466</v>
      </c>
      <c r="I135" s="262">
        <v>670.23</v>
      </c>
      <c r="J135" t="s">
        <v>262</v>
      </c>
      <c r="K135" s="263">
        <v>659.17</v>
      </c>
      <c r="L135" t="s">
        <v>263</v>
      </c>
      <c r="M135" t="s">
        <v>264</v>
      </c>
      <c r="N135" t="s">
        <v>265</v>
      </c>
      <c r="O135" t="s">
        <v>501</v>
      </c>
      <c r="P135" t="s">
        <v>617</v>
      </c>
      <c r="Q135" s="261">
        <v>44869.520219907397</v>
      </c>
    </row>
    <row r="136" spans="1:17" x14ac:dyDescent="0.35">
      <c r="A136" t="s">
        <v>575</v>
      </c>
      <c r="B136" t="s">
        <v>576</v>
      </c>
      <c r="C136" s="261">
        <v>44862</v>
      </c>
      <c r="D136" t="s">
        <v>618</v>
      </c>
      <c r="E136" t="s">
        <v>619</v>
      </c>
      <c r="F136" s="262">
        <v>0</v>
      </c>
      <c r="G136" t="s">
        <v>261</v>
      </c>
      <c r="H136" s="263">
        <v>1351466</v>
      </c>
      <c r="I136" s="262">
        <v>648.63</v>
      </c>
      <c r="J136" t="s">
        <v>262</v>
      </c>
      <c r="K136" s="263">
        <v>637.92999999999995</v>
      </c>
      <c r="L136" t="s">
        <v>263</v>
      </c>
      <c r="M136" t="s">
        <v>264</v>
      </c>
      <c r="N136" t="s">
        <v>265</v>
      </c>
      <c r="O136" t="s">
        <v>501</v>
      </c>
      <c r="P136" t="s">
        <v>620</v>
      </c>
      <c r="Q136" s="261">
        <v>44869.520231481503</v>
      </c>
    </row>
    <row r="137" spans="1:17" x14ac:dyDescent="0.35">
      <c r="A137" t="s">
        <v>575</v>
      </c>
      <c r="B137" t="s">
        <v>576</v>
      </c>
      <c r="C137" s="261">
        <v>44862</v>
      </c>
      <c r="D137" t="s">
        <v>621</v>
      </c>
      <c r="E137" t="s">
        <v>622</v>
      </c>
      <c r="F137" s="262">
        <v>0</v>
      </c>
      <c r="G137" t="s">
        <v>261</v>
      </c>
      <c r="H137" s="263">
        <v>1387466</v>
      </c>
      <c r="I137" s="262">
        <v>665.91</v>
      </c>
      <c r="J137" t="s">
        <v>262</v>
      </c>
      <c r="K137" s="263">
        <v>654.91999999999996</v>
      </c>
      <c r="L137" t="s">
        <v>263</v>
      </c>
      <c r="M137" t="s">
        <v>264</v>
      </c>
      <c r="N137" t="s">
        <v>265</v>
      </c>
      <c r="O137" t="s">
        <v>501</v>
      </c>
      <c r="P137" t="s">
        <v>623</v>
      </c>
      <c r="Q137" s="261">
        <v>44869.520231481503</v>
      </c>
    </row>
    <row r="138" spans="1:17" x14ac:dyDescent="0.35">
      <c r="A138" t="s">
        <v>575</v>
      </c>
      <c r="B138" t="s">
        <v>576</v>
      </c>
      <c r="C138" s="261">
        <v>44862</v>
      </c>
      <c r="D138" t="s">
        <v>624</v>
      </c>
      <c r="E138" t="s">
        <v>625</v>
      </c>
      <c r="F138" s="262">
        <v>0</v>
      </c>
      <c r="G138" t="s">
        <v>261</v>
      </c>
      <c r="H138" s="263">
        <v>2900875</v>
      </c>
      <c r="I138" s="262">
        <v>1365.39</v>
      </c>
      <c r="J138" t="s">
        <v>262</v>
      </c>
      <c r="K138" s="263">
        <v>1342.86</v>
      </c>
      <c r="L138" t="s">
        <v>263</v>
      </c>
      <c r="M138" t="s">
        <v>264</v>
      </c>
      <c r="N138" t="s">
        <v>265</v>
      </c>
      <c r="O138" t="s">
        <v>501</v>
      </c>
      <c r="P138" t="s">
        <v>626</v>
      </c>
      <c r="Q138" s="261">
        <v>44869.520231481503</v>
      </c>
    </row>
    <row r="139" spans="1:17" x14ac:dyDescent="0.35">
      <c r="A139" t="s">
        <v>575</v>
      </c>
      <c r="B139" t="s">
        <v>576</v>
      </c>
      <c r="C139" s="261">
        <v>44862</v>
      </c>
      <c r="D139" t="s">
        <v>627</v>
      </c>
      <c r="E139" t="s">
        <v>628</v>
      </c>
      <c r="F139" s="262">
        <v>0</v>
      </c>
      <c r="G139" t="s">
        <v>261</v>
      </c>
      <c r="H139" s="263">
        <v>1900844</v>
      </c>
      <c r="I139" s="262">
        <v>894.69</v>
      </c>
      <c r="J139" t="s">
        <v>262</v>
      </c>
      <c r="K139" s="263">
        <v>879.93</v>
      </c>
      <c r="L139" t="s">
        <v>263</v>
      </c>
      <c r="M139" t="s">
        <v>264</v>
      </c>
      <c r="N139" t="s">
        <v>265</v>
      </c>
      <c r="O139" t="s">
        <v>501</v>
      </c>
      <c r="P139" t="s">
        <v>629</v>
      </c>
      <c r="Q139" s="261">
        <v>44869.520231481503</v>
      </c>
    </row>
    <row r="140" spans="1:17" x14ac:dyDescent="0.35">
      <c r="A140" t="s">
        <v>575</v>
      </c>
      <c r="B140" t="s">
        <v>576</v>
      </c>
      <c r="C140" s="261">
        <v>44862</v>
      </c>
      <c r="D140" t="s">
        <v>630</v>
      </c>
      <c r="E140" t="s">
        <v>631</v>
      </c>
      <c r="F140" s="262">
        <v>0</v>
      </c>
      <c r="G140" t="s">
        <v>261</v>
      </c>
      <c r="H140" s="263">
        <v>391567</v>
      </c>
      <c r="I140" s="262">
        <v>184.3</v>
      </c>
      <c r="J140" t="s">
        <v>262</v>
      </c>
      <c r="K140" s="263">
        <v>181.26</v>
      </c>
      <c r="L140" t="s">
        <v>263</v>
      </c>
      <c r="M140" t="s">
        <v>264</v>
      </c>
      <c r="N140" t="s">
        <v>265</v>
      </c>
      <c r="O140" t="s">
        <v>501</v>
      </c>
      <c r="P140" t="s">
        <v>632</v>
      </c>
      <c r="Q140" s="261">
        <v>44869.520231481503</v>
      </c>
    </row>
    <row r="141" spans="1:17" x14ac:dyDescent="0.35">
      <c r="A141" t="s">
        <v>575</v>
      </c>
      <c r="B141" t="s">
        <v>576</v>
      </c>
      <c r="C141" s="261">
        <v>44862</v>
      </c>
      <c r="D141" t="s">
        <v>633</v>
      </c>
      <c r="E141" t="s">
        <v>634</v>
      </c>
      <c r="F141" s="262">
        <v>0</v>
      </c>
      <c r="G141" t="s">
        <v>261</v>
      </c>
      <c r="H141" s="263">
        <v>169904</v>
      </c>
      <c r="I141" s="262">
        <v>79.97</v>
      </c>
      <c r="J141" t="s">
        <v>262</v>
      </c>
      <c r="K141" s="263">
        <v>78.650000000000006</v>
      </c>
      <c r="L141" t="s">
        <v>263</v>
      </c>
      <c r="M141" t="s">
        <v>264</v>
      </c>
      <c r="N141" t="s">
        <v>265</v>
      </c>
      <c r="O141" t="s">
        <v>501</v>
      </c>
      <c r="P141" t="s">
        <v>635</v>
      </c>
      <c r="Q141" s="261">
        <v>44869.520231481503</v>
      </c>
    </row>
    <row r="142" spans="1:17" x14ac:dyDescent="0.35">
      <c r="A142" t="s">
        <v>575</v>
      </c>
      <c r="B142" t="s">
        <v>576</v>
      </c>
      <c r="C142" s="261">
        <v>44862</v>
      </c>
      <c r="D142" t="s">
        <v>636</v>
      </c>
      <c r="E142" t="s">
        <v>637</v>
      </c>
      <c r="F142" s="262">
        <v>0</v>
      </c>
      <c r="G142" t="s">
        <v>261</v>
      </c>
      <c r="H142" s="263">
        <v>253240</v>
      </c>
      <c r="I142" s="262">
        <v>119.2</v>
      </c>
      <c r="J142" t="s">
        <v>262</v>
      </c>
      <c r="K142" s="263">
        <v>117.23</v>
      </c>
      <c r="L142" t="s">
        <v>263</v>
      </c>
      <c r="M142" t="s">
        <v>264</v>
      </c>
      <c r="N142" t="s">
        <v>265</v>
      </c>
      <c r="O142" t="s">
        <v>501</v>
      </c>
      <c r="P142" t="s">
        <v>638</v>
      </c>
      <c r="Q142" s="261">
        <v>44869.520231481503</v>
      </c>
    </row>
    <row r="143" spans="1:17" x14ac:dyDescent="0.35">
      <c r="A143" t="s">
        <v>575</v>
      </c>
      <c r="B143" t="s">
        <v>576</v>
      </c>
      <c r="C143" s="261">
        <v>44862</v>
      </c>
      <c r="D143" t="s">
        <v>639</v>
      </c>
      <c r="E143" t="s">
        <v>640</v>
      </c>
      <c r="F143" s="262">
        <v>0</v>
      </c>
      <c r="G143" t="s">
        <v>261</v>
      </c>
      <c r="H143" s="263">
        <v>1900844</v>
      </c>
      <c r="I143" s="262">
        <v>899.15</v>
      </c>
      <c r="J143" t="s">
        <v>262</v>
      </c>
      <c r="K143" s="263">
        <v>884.31</v>
      </c>
      <c r="L143" t="s">
        <v>263</v>
      </c>
      <c r="M143" t="s">
        <v>264</v>
      </c>
      <c r="N143" t="s">
        <v>265</v>
      </c>
      <c r="O143" t="s">
        <v>501</v>
      </c>
      <c r="P143" t="s">
        <v>641</v>
      </c>
      <c r="Q143" s="261">
        <v>44869.520231481503</v>
      </c>
    </row>
    <row r="144" spans="1:17" x14ac:dyDescent="0.35">
      <c r="A144" t="s">
        <v>575</v>
      </c>
      <c r="B144" t="s">
        <v>576</v>
      </c>
      <c r="C144" s="261">
        <v>44862</v>
      </c>
      <c r="D144" t="s">
        <v>642</v>
      </c>
      <c r="E144" t="s">
        <v>643</v>
      </c>
      <c r="F144" s="262">
        <v>0</v>
      </c>
      <c r="G144" t="s">
        <v>261</v>
      </c>
      <c r="H144" s="263">
        <v>4284800</v>
      </c>
      <c r="I144" s="262">
        <v>2026.82</v>
      </c>
      <c r="J144" t="s">
        <v>262</v>
      </c>
      <c r="K144" s="263">
        <v>1993.38</v>
      </c>
      <c r="L144" t="s">
        <v>263</v>
      </c>
      <c r="M144" t="s">
        <v>264</v>
      </c>
      <c r="N144" t="s">
        <v>265</v>
      </c>
      <c r="O144" t="s">
        <v>501</v>
      </c>
      <c r="P144" t="s">
        <v>644</v>
      </c>
      <c r="Q144" s="261">
        <v>44869.520231481503</v>
      </c>
    </row>
    <row r="145" spans="1:17" x14ac:dyDescent="0.35">
      <c r="A145" t="s">
        <v>575</v>
      </c>
      <c r="B145" t="s">
        <v>576</v>
      </c>
      <c r="C145" s="261">
        <v>44862</v>
      </c>
      <c r="D145" t="s">
        <v>645</v>
      </c>
      <c r="E145" t="s">
        <v>646</v>
      </c>
      <c r="F145" s="262">
        <v>0</v>
      </c>
      <c r="G145" t="s">
        <v>261</v>
      </c>
      <c r="H145" s="263">
        <v>169240</v>
      </c>
      <c r="I145" s="262">
        <v>79.78</v>
      </c>
      <c r="J145" t="s">
        <v>262</v>
      </c>
      <c r="K145" s="263">
        <v>78.459999999999994</v>
      </c>
      <c r="L145" t="s">
        <v>263</v>
      </c>
      <c r="M145" t="s">
        <v>264</v>
      </c>
      <c r="N145" t="s">
        <v>265</v>
      </c>
      <c r="O145" t="s">
        <v>501</v>
      </c>
      <c r="P145" t="s">
        <v>647</v>
      </c>
      <c r="Q145" s="261">
        <v>44869.520243055602</v>
      </c>
    </row>
    <row r="146" spans="1:17" x14ac:dyDescent="0.35">
      <c r="A146" t="s">
        <v>575</v>
      </c>
      <c r="B146" t="s">
        <v>576</v>
      </c>
      <c r="C146" s="261">
        <v>44862</v>
      </c>
      <c r="D146" t="s">
        <v>648</v>
      </c>
      <c r="E146" t="s">
        <v>649</v>
      </c>
      <c r="F146" s="262">
        <v>0</v>
      </c>
      <c r="G146" t="s">
        <v>261</v>
      </c>
      <c r="H146" s="263">
        <v>391567</v>
      </c>
      <c r="I146" s="262">
        <v>184.57</v>
      </c>
      <c r="J146" t="s">
        <v>262</v>
      </c>
      <c r="K146" s="263">
        <v>181.52</v>
      </c>
      <c r="L146" t="s">
        <v>263</v>
      </c>
      <c r="M146" t="s">
        <v>264</v>
      </c>
      <c r="N146" t="s">
        <v>265</v>
      </c>
      <c r="O146" t="s">
        <v>501</v>
      </c>
      <c r="P146" t="s">
        <v>650</v>
      </c>
      <c r="Q146" s="261">
        <v>44869.520243055602</v>
      </c>
    </row>
    <row r="147" spans="1:17" x14ac:dyDescent="0.35">
      <c r="A147" t="s">
        <v>575</v>
      </c>
      <c r="B147" t="s">
        <v>576</v>
      </c>
      <c r="C147" s="261">
        <v>44862</v>
      </c>
      <c r="D147" t="s">
        <v>651</v>
      </c>
      <c r="E147" t="s">
        <v>652</v>
      </c>
      <c r="F147" s="262">
        <v>0</v>
      </c>
      <c r="G147" t="s">
        <v>261</v>
      </c>
      <c r="H147" s="263">
        <v>4284800</v>
      </c>
      <c r="I147" s="262">
        <v>2016.78</v>
      </c>
      <c r="J147" t="s">
        <v>262</v>
      </c>
      <c r="K147" s="263">
        <v>1983.5</v>
      </c>
      <c r="L147" t="s">
        <v>263</v>
      </c>
      <c r="M147" t="s">
        <v>264</v>
      </c>
      <c r="N147" t="s">
        <v>265</v>
      </c>
      <c r="O147" t="s">
        <v>501</v>
      </c>
      <c r="P147" t="s">
        <v>653</v>
      </c>
      <c r="Q147" s="261">
        <v>44869.520254629599</v>
      </c>
    </row>
    <row r="148" spans="1:17" x14ac:dyDescent="0.35">
      <c r="A148" t="s">
        <v>575</v>
      </c>
      <c r="B148" t="s">
        <v>576</v>
      </c>
      <c r="C148" s="261">
        <v>44926</v>
      </c>
      <c r="D148" t="s">
        <v>374</v>
      </c>
      <c r="E148" t="s">
        <v>654</v>
      </c>
      <c r="F148" s="262">
        <v>0</v>
      </c>
      <c r="G148" t="s">
        <v>261</v>
      </c>
      <c r="H148" s="263">
        <v>-485171.6</v>
      </c>
      <c r="I148" s="262">
        <v>-226.36</v>
      </c>
      <c r="J148" t="s">
        <v>262</v>
      </c>
      <c r="K148" s="263">
        <v>-242.39</v>
      </c>
      <c r="L148" t="s">
        <v>263</v>
      </c>
      <c r="M148" t="s">
        <v>264</v>
      </c>
      <c r="N148" t="s">
        <v>265</v>
      </c>
      <c r="O148" t="s">
        <v>266</v>
      </c>
      <c r="P148" t="s">
        <v>655</v>
      </c>
      <c r="Q148" s="261">
        <v>44974.761134259301</v>
      </c>
    </row>
    <row r="149" spans="1:17" x14ac:dyDescent="0.35">
      <c r="A149" t="s">
        <v>575</v>
      </c>
      <c r="B149" t="s">
        <v>576</v>
      </c>
      <c r="C149" s="261">
        <v>44926</v>
      </c>
      <c r="D149" t="s">
        <v>656</v>
      </c>
      <c r="E149" t="s">
        <v>657</v>
      </c>
      <c r="F149" s="262">
        <v>0</v>
      </c>
      <c r="G149" t="s">
        <v>261</v>
      </c>
      <c r="H149" s="263">
        <v>-75000</v>
      </c>
      <c r="I149" s="262">
        <v>-36.54</v>
      </c>
      <c r="J149" t="s">
        <v>262</v>
      </c>
      <c r="K149" s="263">
        <v>-39.130000000000003</v>
      </c>
      <c r="L149" t="s">
        <v>263</v>
      </c>
      <c r="M149" t="s">
        <v>264</v>
      </c>
      <c r="N149" t="s">
        <v>265</v>
      </c>
      <c r="O149" t="s">
        <v>379</v>
      </c>
      <c r="P149" t="s">
        <v>658</v>
      </c>
      <c r="Q149" s="261">
        <v>44974.761145833298</v>
      </c>
    </row>
    <row r="150" spans="1:17" x14ac:dyDescent="0.35">
      <c r="A150" t="s">
        <v>575</v>
      </c>
      <c r="B150" t="s">
        <v>576</v>
      </c>
      <c r="C150" s="261">
        <v>45043</v>
      </c>
      <c r="D150" t="s">
        <v>659</v>
      </c>
      <c r="E150" t="s">
        <v>660</v>
      </c>
      <c r="F150" s="262">
        <v>0</v>
      </c>
      <c r="G150" t="s">
        <v>261</v>
      </c>
      <c r="H150" s="263">
        <v>4529430</v>
      </c>
      <c r="I150" s="262">
        <v>2003.41</v>
      </c>
      <c r="J150" t="s">
        <v>262</v>
      </c>
      <c r="K150" s="263">
        <v>2198.34</v>
      </c>
      <c r="L150" t="s">
        <v>263</v>
      </c>
      <c r="M150" t="s">
        <v>264</v>
      </c>
      <c r="N150" t="s">
        <v>265</v>
      </c>
      <c r="O150" t="s">
        <v>294</v>
      </c>
      <c r="P150" t="s">
        <v>661</v>
      </c>
      <c r="Q150" s="261">
        <v>45056.544143518498</v>
      </c>
    </row>
    <row r="151" spans="1:17" x14ac:dyDescent="0.35">
      <c r="C151" s="261"/>
      <c r="E151" s="264" t="s">
        <v>662</v>
      </c>
      <c r="F151" s="266"/>
      <c r="G151" s="265"/>
      <c r="H151" s="264"/>
      <c r="I151" s="266"/>
      <c r="J151" s="266"/>
      <c r="K151" s="266">
        <f>SUBTOTAL(109,K121:K150)</f>
        <v>19678.019999999997</v>
      </c>
      <c r="Q151" s="261"/>
    </row>
    <row r="152" spans="1:17" ht="16" customHeight="1" x14ac:dyDescent="0.35">
      <c r="A152" t="s">
        <v>663</v>
      </c>
      <c r="B152" t="s">
        <v>664</v>
      </c>
      <c r="C152" s="261">
        <v>44680</v>
      </c>
      <c r="D152" t="s">
        <v>259</v>
      </c>
      <c r="E152" t="s">
        <v>665</v>
      </c>
      <c r="F152" s="262">
        <v>0</v>
      </c>
      <c r="G152" t="s">
        <v>261</v>
      </c>
      <c r="H152" s="263">
        <v>970343.2</v>
      </c>
      <c r="I152" s="262">
        <v>452.72</v>
      </c>
      <c r="J152" t="s">
        <v>262</v>
      </c>
      <c r="K152" s="263">
        <v>484.64</v>
      </c>
      <c r="L152" t="s">
        <v>263</v>
      </c>
      <c r="M152" t="s">
        <v>264</v>
      </c>
      <c r="N152" t="s">
        <v>265</v>
      </c>
      <c r="O152" t="s">
        <v>266</v>
      </c>
      <c r="P152" t="s">
        <v>666</v>
      </c>
      <c r="Q152" s="261">
        <v>44692.404745370397</v>
      </c>
    </row>
    <row r="153" spans="1:17" x14ac:dyDescent="0.35">
      <c r="A153" t="s">
        <v>663</v>
      </c>
      <c r="B153" t="s">
        <v>664</v>
      </c>
      <c r="C153" s="261">
        <v>44680</v>
      </c>
      <c r="D153" t="s">
        <v>268</v>
      </c>
      <c r="E153" t="s">
        <v>667</v>
      </c>
      <c r="F153" s="262">
        <v>0</v>
      </c>
      <c r="G153" t="s">
        <v>261</v>
      </c>
      <c r="H153" s="263">
        <v>1888873.2</v>
      </c>
      <c r="I153" s="262">
        <v>881.26</v>
      </c>
      <c r="J153" t="s">
        <v>262</v>
      </c>
      <c r="K153" s="263">
        <v>943.39</v>
      </c>
      <c r="L153" t="s">
        <v>263</v>
      </c>
      <c r="M153" t="s">
        <v>264</v>
      </c>
      <c r="N153" t="s">
        <v>265</v>
      </c>
      <c r="O153" t="s">
        <v>266</v>
      </c>
      <c r="P153" t="s">
        <v>668</v>
      </c>
      <c r="Q153" s="261">
        <v>44692.404756944401</v>
      </c>
    </row>
    <row r="154" spans="1:17" x14ac:dyDescent="0.35">
      <c r="A154" t="s">
        <v>663</v>
      </c>
      <c r="B154" t="s">
        <v>664</v>
      </c>
      <c r="C154" s="261">
        <v>44711</v>
      </c>
      <c r="D154" t="s">
        <v>669</v>
      </c>
      <c r="E154" t="s">
        <v>670</v>
      </c>
      <c r="F154" s="262">
        <v>0</v>
      </c>
      <c r="G154" t="s">
        <v>261</v>
      </c>
      <c r="H154" s="263">
        <v>1547200</v>
      </c>
      <c r="I154" s="262">
        <v>728.24</v>
      </c>
      <c r="J154" t="s">
        <v>262</v>
      </c>
      <c r="K154" s="263">
        <v>782.86</v>
      </c>
      <c r="L154" t="s">
        <v>263</v>
      </c>
      <c r="M154" t="s">
        <v>264</v>
      </c>
      <c r="N154" t="s">
        <v>265</v>
      </c>
      <c r="O154" t="s">
        <v>379</v>
      </c>
      <c r="P154" t="s">
        <v>671</v>
      </c>
      <c r="Q154" s="261">
        <v>44722.627789351798</v>
      </c>
    </row>
    <row r="155" spans="1:17" x14ac:dyDescent="0.35">
      <c r="A155" t="s">
        <v>663</v>
      </c>
      <c r="B155" t="s">
        <v>664</v>
      </c>
      <c r="C155" s="261">
        <v>44742</v>
      </c>
      <c r="D155" t="s">
        <v>672</v>
      </c>
      <c r="E155" t="s">
        <v>673</v>
      </c>
      <c r="F155" s="262">
        <v>0</v>
      </c>
      <c r="G155" t="s">
        <v>261</v>
      </c>
      <c r="H155" s="263">
        <v>8834918</v>
      </c>
      <c r="I155" s="262">
        <v>4164.43</v>
      </c>
      <c r="J155" t="s">
        <v>262</v>
      </c>
      <c r="K155" s="263">
        <v>4393.47</v>
      </c>
      <c r="L155" t="s">
        <v>263</v>
      </c>
      <c r="M155" t="s">
        <v>264</v>
      </c>
      <c r="N155" t="s">
        <v>265</v>
      </c>
      <c r="O155" t="s">
        <v>379</v>
      </c>
      <c r="P155" t="s">
        <v>674</v>
      </c>
      <c r="Q155" s="261">
        <v>44755.598449074103</v>
      </c>
    </row>
    <row r="156" spans="1:17" x14ac:dyDescent="0.35">
      <c r="A156" t="s">
        <v>663</v>
      </c>
      <c r="B156" t="s">
        <v>664</v>
      </c>
      <c r="C156" s="261">
        <v>44742</v>
      </c>
      <c r="D156" t="s">
        <v>672</v>
      </c>
      <c r="E156" t="s">
        <v>673</v>
      </c>
      <c r="F156" s="262">
        <v>0</v>
      </c>
      <c r="G156" t="s">
        <v>261</v>
      </c>
      <c r="H156" s="263">
        <v>890200</v>
      </c>
      <c r="I156" s="262">
        <v>419.61</v>
      </c>
      <c r="J156" t="s">
        <v>262</v>
      </c>
      <c r="K156" s="263">
        <v>442.69</v>
      </c>
      <c r="L156" t="s">
        <v>263</v>
      </c>
      <c r="M156" t="s">
        <v>264</v>
      </c>
      <c r="N156" t="s">
        <v>265</v>
      </c>
      <c r="O156" t="s">
        <v>379</v>
      </c>
      <c r="P156" t="s">
        <v>675</v>
      </c>
      <c r="Q156" s="261">
        <v>44755.598449074103</v>
      </c>
    </row>
    <row r="157" spans="1:17" x14ac:dyDescent="0.35">
      <c r="A157" t="s">
        <v>663</v>
      </c>
      <c r="B157" t="s">
        <v>664</v>
      </c>
      <c r="C157" s="261">
        <v>44771</v>
      </c>
      <c r="D157" t="s">
        <v>581</v>
      </c>
      <c r="E157" t="s">
        <v>676</v>
      </c>
      <c r="F157" s="262">
        <v>0</v>
      </c>
      <c r="G157" t="s">
        <v>261</v>
      </c>
      <c r="H157" s="263">
        <v>24413000</v>
      </c>
      <c r="I157" s="262">
        <v>11894.85</v>
      </c>
      <c r="J157" t="s">
        <v>262</v>
      </c>
      <c r="K157" s="263">
        <v>12112.53</v>
      </c>
      <c r="L157" t="s">
        <v>263</v>
      </c>
      <c r="M157" t="s">
        <v>264</v>
      </c>
      <c r="N157" t="s">
        <v>265</v>
      </c>
      <c r="O157" t="s">
        <v>379</v>
      </c>
      <c r="P157" t="s">
        <v>677</v>
      </c>
      <c r="Q157" s="261">
        <v>44784.347037036998</v>
      </c>
    </row>
    <row r="158" spans="1:17" x14ac:dyDescent="0.35">
      <c r="A158" t="s">
        <v>663</v>
      </c>
      <c r="B158" t="s">
        <v>664</v>
      </c>
      <c r="C158" s="261">
        <v>44804</v>
      </c>
      <c r="D158" t="s">
        <v>678</v>
      </c>
      <c r="E158" t="s">
        <v>679</v>
      </c>
      <c r="F158" s="262">
        <v>0</v>
      </c>
      <c r="G158" t="s">
        <v>261</v>
      </c>
      <c r="H158" s="263">
        <v>9008000</v>
      </c>
      <c r="I158" s="262">
        <v>4490.97</v>
      </c>
      <c r="J158" t="s">
        <v>262</v>
      </c>
      <c r="K158" s="263">
        <v>4456.84</v>
      </c>
      <c r="L158" t="s">
        <v>263</v>
      </c>
      <c r="M158" t="s">
        <v>264</v>
      </c>
      <c r="N158" t="s">
        <v>265</v>
      </c>
      <c r="O158" t="s">
        <v>379</v>
      </c>
      <c r="P158" t="s">
        <v>680</v>
      </c>
      <c r="Q158" s="261">
        <v>44817.709166666697</v>
      </c>
    </row>
    <row r="159" spans="1:17" x14ac:dyDescent="0.35">
      <c r="A159" t="s">
        <v>663</v>
      </c>
      <c r="B159" t="s">
        <v>664</v>
      </c>
      <c r="C159" s="261">
        <v>44834</v>
      </c>
      <c r="D159" t="s">
        <v>681</v>
      </c>
      <c r="E159" t="s">
        <v>682</v>
      </c>
      <c r="F159" s="262">
        <v>0</v>
      </c>
      <c r="G159" t="s">
        <v>261</v>
      </c>
      <c r="H159" s="263">
        <v>3685690</v>
      </c>
      <c r="I159" s="262">
        <v>1888.02</v>
      </c>
      <c r="J159" t="s">
        <v>262</v>
      </c>
      <c r="K159" s="263">
        <v>1819.11</v>
      </c>
      <c r="L159" t="s">
        <v>263</v>
      </c>
      <c r="M159" t="s">
        <v>264</v>
      </c>
      <c r="N159" t="s">
        <v>265</v>
      </c>
      <c r="O159" t="s">
        <v>379</v>
      </c>
      <c r="P159" t="s">
        <v>683</v>
      </c>
      <c r="Q159" s="261">
        <v>44847.452708333301</v>
      </c>
    </row>
    <row r="160" spans="1:17" x14ac:dyDescent="0.35">
      <c r="A160" t="s">
        <v>663</v>
      </c>
      <c r="B160" t="s">
        <v>664</v>
      </c>
      <c r="C160" s="261">
        <v>44926</v>
      </c>
      <c r="D160" t="s">
        <v>371</v>
      </c>
      <c r="E160" t="s">
        <v>684</v>
      </c>
      <c r="F160" s="262">
        <v>0</v>
      </c>
      <c r="G160" t="s">
        <v>261</v>
      </c>
      <c r="H160" s="263">
        <v>-944436.6</v>
      </c>
      <c r="I160" s="262">
        <v>-440.63</v>
      </c>
      <c r="J160" t="s">
        <v>262</v>
      </c>
      <c r="K160" s="263">
        <v>-471.83</v>
      </c>
      <c r="L160" t="s">
        <v>263</v>
      </c>
      <c r="M160" t="s">
        <v>264</v>
      </c>
      <c r="N160" t="s">
        <v>265</v>
      </c>
      <c r="O160" t="s">
        <v>266</v>
      </c>
      <c r="P160" t="s">
        <v>685</v>
      </c>
      <c r="Q160" s="261">
        <v>44974.761134259301</v>
      </c>
    </row>
    <row r="161" spans="1:17" x14ac:dyDescent="0.35">
      <c r="A161" t="s">
        <v>663</v>
      </c>
      <c r="B161" t="s">
        <v>664</v>
      </c>
      <c r="C161" s="261">
        <v>44926</v>
      </c>
      <c r="D161" t="s">
        <v>371</v>
      </c>
      <c r="E161" t="s">
        <v>686</v>
      </c>
      <c r="F161" s="262">
        <v>0</v>
      </c>
      <c r="G161" t="s">
        <v>261</v>
      </c>
      <c r="H161" s="263">
        <v>-1888873.2</v>
      </c>
      <c r="I161" s="262">
        <v>-881.26</v>
      </c>
      <c r="J161" t="s">
        <v>262</v>
      </c>
      <c r="K161" s="263">
        <v>-943.65</v>
      </c>
      <c r="L161" t="s">
        <v>263</v>
      </c>
      <c r="M161" t="s">
        <v>264</v>
      </c>
      <c r="N161" t="s">
        <v>265</v>
      </c>
      <c r="O161" t="s">
        <v>379</v>
      </c>
      <c r="P161" t="s">
        <v>687</v>
      </c>
      <c r="Q161" s="261">
        <v>44974.761134259301</v>
      </c>
    </row>
    <row r="162" spans="1:17" x14ac:dyDescent="0.35">
      <c r="A162" t="s">
        <v>663</v>
      </c>
      <c r="B162" t="s">
        <v>664</v>
      </c>
      <c r="C162" s="261">
        <v>44926</v>
      </c>
      <c r="D162" t="s">
        <v>374</v>
      </c>
      <c r="E162" t="s">
        <v>688</v>
      </c>
      <c r="F162" s="262">
        <v>0</v>
      </c>
      <c r="G162" t="s">
        <v>261</v>
      </c>
      <c r="H162" s="263">
        <v>-970343.2</v>
      </c>
      <c r="I162" s="262">
        <v>-452.72</v>
      </c>
      <c r="J162" t="s">
        <v>262</v>
      </c>
      <c r="K162" s="263">
        <v>-484.77</v>
      </c>
      <c r="L162" t="s">
        <v>263</v>
      </c>
      <c r="M162" t="s">
        <v>264</v>
      </c>
      <c r="N162" t="s">
        <v>265</v>
      </c>
      <c r="O162" t="s">
        <v>266</v>
      </c>
      <c r="P162" t="s">
        <v>689</v>
      </c>
      <c r="Q162" s="261">
        <v>44974.761145833298</v>
      </c>
    </row>
    <row r="163" spans="1:17" x14ac:dyDescent="0.35">
      <c r="A163" t="s">
        <v>663</v>
      </c>
      <c r="B163" t="s">
        <v>664</v>
      </c>
      <c r="C163" s="261">
        <v>44926</v>
      </c>
      <c r="D163" t="s">
        <v>656</v>
      </c>
      <c r="E163" t="s">
        <v>690</v>
      </c>
      <c r="F163" s="262">
        <v>0</v>
      </c>
      <c r="G163" t="s">
        <v>261</v>
      </c>
      <c r="H163" s="263">
        <v>-24413000</v>
      </c>
      <c r="I163" s="262">
        <v>-11894.85</v>
      </c>
      <c r="J163" t="s">
        <v>262</v>
      </c>
      <c r="K163" s="263">
        <v>-12737.01</v>
      </c>
      <c r="L163" t="s">
        <v>263</v>
      </c>
      <c r="M163" t="s">
        <v>264</v>
      </c>
      <c r="N163" t="s">
        <v>265</v>
      </c>
      <c r="O163" t="s">
        <v>379</v>
      </c>
      <c r="P163" t="s">
        <v>691</v>
      </c>
      <c r="Q163" s="261">
        <v>44974.761145833298</v>
      </c>
    </row>
    <row r="164" spans="1:17" x14ac:dyDescent="0.35">
      <c r="A164" t="s">
        <v>663</v>
      </c>
      <c r="B164" t="s">
        <v>664</v>
      </c>
      <c r="C164" s="261">
        <v>44926</v>
      </c>
      <c r="D164" t="s">
        <v>692</v>
      </c>
      <c r="E164" t="s">
        <v>693</v>
      </c>
      <c r="F164" s="262">
        <v>0</v>
      </c>
      <c r="G164" t="s">
        <v>261</v>
      </c>
      <c r="H164" s="263">
        <v>-9725118</v>
      </c>
      <c r="I164" s="262">
        <v>-4584.04</v>
      </c>
      <c r="J164" t="s">
        <v>262</v>
      </c>
      <c r="K164" s="263">
        <v>-4908.59</v>
      </c>
      <c r="L164" t="s">
        <v>263</v>
      </c>
      <c r="M164" t="s">
        <v>264</v>
      </c>
      <c r="N164" t="s">
        <v>265</v>
      </c>
      <c r="O164" t="s">
        <v>294</v>
      </c>
      <c r="P164" t="s">
        <v>694</v>
      </c>
      <c r="Q164" s="261">
        <v>44974.761180555601</v>
      </c>
    </row>
    <row r="165" spans="1:17" x14ac:dyDescent="0.35">
      <c r="A165" t="s">
        <v>663</v>
      </c>
      <c r="B165" t="s">
        <v>664</v>
      </c>
      <c r="C165" s="261">
        <v>45016</v>
      </c>
      <c r="D165" t="s">
        <v>695</v>
      </c>
      <c r="E165" t="s">
        <v>559</v>
      </c>
      <c r="F165" s="262">
        <v>0</v>
      </c>
      <c r="G165" t="s">
        <v>261</v>
      </c>
      <c r="H165" s="263">
        <v>1371624</v>
      </c>
      <c r="I165" s="262">
        <v>621.04999999999995</v>
      </c>
      <c r="J165" t="s">
        <v>262</v>
      </c>
      <c r="K165" s="263">
        <v>667.19</v>
      </c>
      <c r="L165" t="s">
        <v>263</v>
      </c>
      <c r="M165" t="s">
        <v>264</v>
      </c>
      <c r="N165" t="s">
        <v>265</v>
      </c>
      <c r="O165" t="s">
        <v>294</v>
      </c>
      <c r="P165" t="s">
        <v>696</v>
      </c>
      <c r="Q165" s="261">
        <v>45029.384317129603</v>
      </c>
    </row>
    <row r="166" spans="1:17" x14ac:dyDescent="0.35">
      <c r="A166" t="s">
        <v>663</v>
      </c>
      <c r="B166" t="s">
        <v>664</v>
      </c>
      <c r="C166" s="261">
        <v>45016</v>
      </c>
      <c r="D166" t="s">
        <v>697</v>
      </c>
      <c r="E166" t="s">
        <v>698</v>
      </c>
      <c r="F166" s="262">
        <v>0</v>
      </c>
      <c r="G166" t="s">
        <v>261</v>
      </c>
      <c r="H166" s="263">
        <v>80000</v>
      </c>
      <c r="I166" s="262">
        <v>36.22</v>
      </c>
      <c r="J166" t="s">
        <v>262</v>
      </c>
      <c r="K166" s="263">
        <v>38.909999999999997</v>
      </c>
      <c r="L166" t="s">
        <v>263</v>
      </c>
      <c r="M166" t="s">
        <v>264</v>
      </c>
      <c r="N166" t="s">
        <v>265</v>
      </c>
      <c r="O166" t="s">
        <v>294</v>
      </c>
      <c r="P166" t="s">
        <v>699</v>
      </c>
      <c r="Q166" s="261">
        <v>45027.310960648101</v>
      </c>
    </row>
    <row r="167" spans="1:17" x14ac:dyDescent="0.35">
      <c r="A167" t="s">
        <v>663</v>
      </c>
      <c r="B167" t="s">
        <v>664</v>
      </c>
      <c r="C167" s="261">
        <v>45016</v>
      </c>
      <c r="D167" t="s">
        <v>700</v>
      </c>
      <c r="E167" t="s">
        <v>551</v>
      </c>
      <c r="F167" s="262">
        <v>0</v>
      </c>
      <c r="G167" t="s">
        <v>261</v>
      </c>
      <c r="H167" s="263">
        <v>30000</v>
      </c>
      <c r="I167" s="262">
        <v>13.58</v>
      </c>
      <c r="J167" t="s">
        <v>262</v>
      </c>
      <c r="K167" s="263">
        <v>14.59</v>
      </c>
      <c r="L167" t="s">
        <v>263</v>
      </c>
      <c r="M167" t="s">
        <v>264</v>
      </c>
      <c r="N167" t="s">
        <v>265</v>
      </c>
      <c r="O167" t="s">
        <v>294</v>
      </c>
      <c r="P167" t="s">
        <v>701</v>
      </c>
      <c r="Q167" s="261">
        <v>45027.310960648101</v>
      </c>
    </row>
    <row r="168" spans="1:17" x14ac:dyDescent="0.35">
      <c r="A168" t="s">
        <v>663</v>
      </c>
      <c r="B168" t="s">
        <v>664</v>
      </c>
      <c r="C168" s="261">
        <v>45016</v>
      </c>
      <c r="D168" t="s">
        <v>702</v>
      </c>
      <c r="E168" t="s">
        <v>551</v>
      </c>
      <c r="F168" s="262">
        <v>0</v>
      </c>
      <c r="G168" t="s">
        <v>261</v>
      </c>
      <c r="H168" s="263">
        <v>30000</v>
      </c>
      <c r="I168" s="262">
        <v>13.58</v>
      </c>
      <c r="J168" t="s">
        <v>262</v>
      </c>
      <c r="K168" s="263">
        <v>14.59</v>
      </c>
      <c r="L168" t="s">
        <v>263</v>
      </c>
      <c r="M168" t="s">
        <v>264</v>
      </c>
      <c r="N168" t="s">
        <v>265</v>
      </c>
      <c r="O168" t="s">
        <v>294</v>
      </c>
      <c r="P168" t="s">
        <v>703</v>
      </c>
      <c r="Q168" s="261">
        <v>45027.310960648101</v>
      </c>
    </row>
    <row r="169" spans="1:17" x14ac:dyDescent="0.35">
      <c r="A169" t="s">
        <v>663</v>
      </c>
      <c r="B169" t="s">
        <v>664</v>
      </c>
      <c r="C169" s="261">
        <v>45016</v>
      </c>
      <c r="D169" t="s">
        <v>377</v>
      </c>
      <c r="E169" t="s">
        <v>704</v>
      </c>
      <c r="F169" s="262">
        <v>0</v>
      </c>
      <c r="G169" t="s">
        <v>261</v>
      </c>
      <c r="H169" s="263">
        <v>5243994</v>
      </c>
      <c r="I169" s="262">
        <v>2374.38</v>
      </c>
      <c r="J169" t="s">
        <v>262</v>
      </c>
      <c r="K169" s="263">
        <v>2550.8000000000002</v>
      </c>
      <c r="L169" t="s">
        <v>263</v>
      </c>
      <c r="M169" t="s">
        <v>264</v>
      </c>
      <c r="N169" t="s">
        <v>265</v>
      </c>
      <c r="O169" t="s">
        <v>266</v>
      </c>
      <c r="P169" t="s">
        <v>705</v>
      </c>
      <c r="Q169" s="261">
        <v>45026.379861111098</v>
      </c>
    </row>
    <row r="170" spans="1:17" x14ac:dyDescent="0.35">
      <c r="A170" t="s">
        <v>663</v>
      </c>
      <c r="B170" t="s">
        <v>664</v>
      </c>
      <c r="C170" s="261">
        <v>45016</v>
      </c>
      <c r="D170" t="s">
        <v>377</v>
      </c>
      <c r="E170" t="s">
        <v>706</v>
      </c>
      <c r="F170" s="262">
        <v>0</v>
      </c>
      <c r="G170" t="s">
        <v>261</v>
      </c>
      <c r="H170" s="263">
        <v>24582660</v>
      </c>
      <c r="I170" s="262">
        <v>11130.57</v>
      </c>
      <c r="J170" t="s">
        <v>262</v>
      </c>
      <c r="K170" s="263">
        <v>11957.57</v>
      </c>
      <c r="L170" t="s">
        <v>263</v>
      </c>
      <c r="M170" t="s">
        <v>264</v>
      </c>
      <c r="N170" t="s">
        <v>265</v>
      </c>
      <c r="O170" t="s">
        <v>379</v>
      </c>
      <c r="P170" t="s">
        <v>707</v>
      </c>
      <c r="Q170" s="261">
        <v>45026.379861111098</v>
      </c>
    </row>
    <row r="171" spans="1:17" x14ac:dyDescent="0.35">
      <c r="A171" t="s">
        <v>663</v>
      </c>
      <c r="B171" t="s">
        <v>664</v>
      </c>
      <c r="C171" s="261">
        <v>45033</v>
      </c>
      <c r="D171" t="s">
        <v>708</v>
      </c>
      <c r="E171" t="s">
        <v>709</v>
      </c>
      <c r="F171" s="262">
        <v>0</v>
      </c>
      <c r="G171" t="s">
        <v>261</v>
      </c>
      <c r="H171" s="263">
        <v>60000</v>
      </c>
      <c r="I171" s="262">
        <v>26.51</v>
      </c>
      <c r="J171" t="s">
        <v>262</v>
      </c>
      <c r="K171" s="263">
        <v>29.1</v>
      </c>
      <c r="L171" t="s">
        <v>263</v>
      </c>
      <c r="M171" t="s">
        <v>264</v>
      </c>
      <c r="N171" t="s">
        <v>265</v>
      </c>
      <c r="O171" t="s">
        <v>273</v>
      </c>
      <c r="P171" t="s">
        <v>710</v>
      </c>
      <c r="Q171" s="261">
        <v>45057.326701388898</v>
      </c>
    </row>
    <row r="172" spans="1:17" x14ac:dyDescent="0.35">
      <c r="A172" t="s">
        <v>663</v>
      </c>
      <c r="B172" t="s">
        <v>664</v>
      </c>
      <c r="C172" s="261">
        <v>45036</v>
      </c>
      <c r="D172" t="s">
        <v>711</v>
      </c>
      <c r="E172" t="s">
        <v>712</v>
      </c>
      <c r="F172" s="262">
        <v>0</v>
      </c>
      <c r="G172" t="s">
        <v>261</v>
      </c>
      <c r="H172" s="263">
        <v>3520000</v>
      </c>
      <c r="I172" s="262">
        <v>1571.3</v>
      </c>
      <c r="J172" t="s">
        <v>262</v>
      </c>
      <c r="K172" s="263">
        <v>1724.66</v>
      </c>
      <c r="L172" t="s">
        <v>263</v>
      </c>
      <c r="M172" t="s">
        <v>264</v>
      </c>
      <c r="N172" t="s">
        <v>265</v>
      </c>
      <c r="O172" t="s">
        <v>294</v>
      </c>
      <c r="P172" t="s">
        <v>713</v>
      </c>
      <c r="Q172" s="261">
        <v>45057.326666666697</v>
      </c>
    </row>
    <row r="173" spans="1:17" x14ac:dyDescent="0.35">
      <c r="A173" t="s">
        <v>663</v>
      </c>
      <c r="B173" t="s">
        <v>664</v>
      </c>
      <c r="C173" s="261">
        <v>45046</v>
      </c>
      <c r="D173" t="s">
        <v>714</v>
      </c>
      <c r="E173" t="s">
        <v>715</v>
      </c>
      <c r="F173" s="262">
        <v>0</v>
      </c>
      <c r="G173" t="s">
        <v>261</v>
      </c>
      <c r="H173" s="263">
        <v>7206144</v>
      </c>
      <c r="I173" s="262">
        <v>3187.35</v>
      </c>
      <c r="J173" t="s">
        <v>262</v>
      </c>
      <c r="K173" s="263">
        <v>3497.48</v>
      </c>
      <c r="L173" t="s">
        <v>263</v>
      </c>
      <c r="M173" t="s">
        <v>264</v>
      </c>
      <c r="N173" t="s">
        <v>265</v>
      </c>
      <c r="O173" t="s">
        <v>294</v>
      </c>
      <c r="P173" t="s">
        <v>716</v>
      </c>
      <c r="Q173" s="261">
        <v>45057.383506944403</v>
      </c>
    </row>
    <row r="174" spans="1:17" x14ac:dyDescent="0.35">
      <c r="A174" t="s">
        <v>663</v>
      </c>
      <c r="B174" t="s">
        <v>664</v>
      </c>
      <c r="C174" s="261">
        <v>45075</v>
      </c>
      <c r="D174" t="s">
        <v>717</v>
      </c>
      <c r="E174" t="s">
        <v>718</v>
      </c>
      <c r="F174" s="262">
        <v>0</v>
      </c>
      <c r="G174" t="s">
        <v>261</v>
      </c>
      <c r="H174" s="263">
        <v>1038450</v>
      </c>
      <c r="I174" s="262">
        <v>344.26</v>
      </c>
      <c r="J174" t="s">
        <v>262</v>
      </c>
      <c r="K174" s="263">
        <v>369.46</v>
      </c>
      <c r="L174" t="s">
        <v>263</v>
      </c>
      <c r="M174" t="s">
        <v>264</v>
      </c>
      <c r="N174" t="s">
        <v>265</v>
      </c>
      <c r="O174" t="s">
        <v>294</v>
      </c>
      <c r="P174" t="s">
        <v>719</v>
      </c>
      <c r="Q174" s="261">
        <v>45078.316712963002</v>
      </c>
    </row>
    <row r="175" spans="1:17" x14ac:dyDescent="0.35">
      <c r="C175" s="261"/>
      <c r="E175" s="264" t="s">
        <v>720</v>
      </c>
      <c r="F175" s="266"/>
      <c r="G175" s="265"/>
      <c r="H175" s="264"/>
      <c r="I175" s="266"/>
      <c r="J175" s="266"/>
      <c r="K175" s="266">
        <f>SUBTOTAL(109,K152:K174)</f>
        <v>26754.029999999995</v>
      </c>
      <c r="Q175" s="261"/>
    </row>
    <row r="176" spans="1:17" x14ac:dyDescent="0.35">
      <c r="A176" t="s">
        <v>721</v>
      </c>
      <c r="B176" t="s">
        <v>722</v>
      </c>
      <c r="C176" s="261">
        <v>44680</v>
      </c>
      <c r="D176" t="s">
        <v>259</v>
      </c>
      <c r="E176" t="s">
        <v>723</v>
      </c>
      <c r="F176" s="262">
        <v>0</v>
      </c>
      <c r="G176" t="s">
        <v>261</v>
      </c>
      <c r="H176" s="263">
        <v>970343.2</v>
      </c>
      <c r="I176" s="262">
        <v>452.72</v>
      </c>
      <c r="J176" t="s">
        <v>262</v>
      </c>
      <c r="K176" s="263">
        <v>484.64</v>
      </c>
      <c r="L176" t="s">
        <v>263</v>
      </c>
      <c r="M176" t="s">
        <v>264</v>
      </c>
      <c r="N176" t="s">
        <v>265</v>
      </c>
      <c r="O176" t="s">
        <v>266</v>
      </c>
      <c r="P176" t="s">
        <v>724</v>
      </c>
      <c r="Q176" s="261">
        <v>44692.404745370397</v>
      </c>
    </row>
    <row r="177" spans="1:17" x14ac:dyDescent="0.35">
      <c r="A177" t="s">
        <v>721</v>
      </c>
      <c r="B177" t="s">
        <v>722</v>
      </c>
      <c r="C177" s="261">
        <v>44680</v>
      </c>
      <c r="D177" t="s">
        <v>268</v>
      </c>
      <c r="E177" t="s">
        <v>725</v>
      </c>
      <c r="F177" s="262">
        <v>0</v>
      </c>
      <c r="G177" t="s">
        <v>261</v>
      </c>
      <c r="H177" s="263">
        <v>1888873.2</v>
      </c>
      <c r="I177" s="262">
        <v>881.26</v>
      </c>
      <c r="J177" t="s">
        <v>262</v>
      </c>
      <c r="K177" s="263">
        <v>943.39</v>
      </c>
      <c r="L177" t="s">
        <v>263</v>
      </c>
      <c r="M177" t="s">
        <v>264</v>
      </c>
      <c r="N177" t="s">
        <v>265</v>
      </c>
      <c r="O177" t="s">
        <v>266</v>
      </c>
      <c r="P177" t="s">
        <v>726</v>
      </c>
      <c r="Q177" s="261">
        <v>44692.404756944401</v>
      </c>
    </row>
    <row r="178" spans="1:17" x14ac:dyDescent="0.35">
      <c r="A178" t="s">
        <v>721</v>
      </c>
      <c r="B178" t="s">
        <v>722</v>
      </c>
      <c r="C178" s="261">
        <v>44771</v>
      </c>
      <c r="D178" t="s">
        <v>727</v>
      </c>
      <c r="E178" t="s">
        <v>728</v>
      </c>
      <c r="F178" s="262">
        <v>0</v>
      </c>
      <c r="G178" t="s">
        <v>261</v>
      </c>
      <c r="H178" s="263">
        <v>373700</v>
      </c>
      <c r="I178" s="262">
        <v>182.08</v>
      </c>
      <c r="J178" t="s">
        <v>262</v>
      </c>
      <c r="K178" s="263">
        <v>185.41</v>
      </c>
      <c r="L178" t="s">
        <v>263</v>
      </c>
      <c r="M178" t="s">
        <v>264</v>
      </c>
      <c r="N178" t="s">
        <v>265</v>
      </c>
      <c r="O178" t="s">
        <v>294</v>
      </c>
      <c r="P178" t="s">
        <v>729</v>
      </c>
      <c r="Q178" s="261">
        <v>44781.388113425899</v>
      </c>
    </row>
    <row r="179" spans="1:17" x14ac:dyDescent="0.35">
      <c r="A179" t="s">
        <v>721</v>
      </c>
      <c r="B179" t="s">
        <v>722</v>
      </c>
      <c r="C179" s="261">
        <v>44775</v>
      </c>
      <c r="D179" t="s">
        <v>730</v>
      </c>
      <c r="E179" t="s">
        <v>731</v>
      </c>
      <c r="F179" s="262">
        <v>0</v>
      </c>
      <c r="G179" t="s">
        <v>261</v>
      </c>
      <c r="H179" s="263">
        <v>2900000</v>
      </c>
      <c r="I179" s="262">
        <v>1405.09</v>
      </c>
      <c r="J179" t="s">
        <v>262</v>
      </c>
      <c r="K179" s="263">
        <v>1434.46</v>
      </c>
      <c r="L179" t="s">
        <v>263</v>
      </c>
      <c r="M179" t="s">
        <v>264</v>
      </c>
      <c r="N179" t="s">
        <v>265</v>
      </c>
      <c r="O179" t="s">
        <v>294</v>
      </c>
      <c r="P179" t="s">
        <v>732</v>
      </c>
      <c r="Q179" s="261">
        <v>44792.325046296297</v>
      </c>
    </row>
    <row r="180" spans="1:17" x14ac:dyDescent="0.35">
      <c r="A180" t="s">
        <v>721</v>
      </c>
      <c r="B180" t="s">
        <v>722</v>
      </c>
      <c r="C180" s="261">
        <v>44775</v>
      </c>
      <c r="D180" t="s">
        <v>733</v>
      </c>
      <c r="E180" t="s">
        <v>734</v>
      </c>
      <c r="F180" s="262">
        <v>0</v>
      </c>
      <c r="G180" t="s">
        <v>261</v>
      </c>
      <c r="H180" s="263">
        <v>3056000</v>
      </c>
      <c r="I180" s="262">
        <v>1480.67</v>
      </c>
      <c r="J180" t="s">
        <v>262</v>
      </c>
      <c r="K180" s="263">
        <v>1511.62</v>
      </c>
      <c r="L180" t="s">
        <v>263</v>
      </c>
      <c r="M180" t="s">
        <v>264</v>
      </c>
      <c r="N180" t="s">
        <v>265</v>
      </c>
      <c r="O180" t="s">
        <v>294</v>
      </c>
      <c r="P180" t="s">
        <v>735</v>
      </c>
      <c r="Q180" s="261">
        <v>44792.325046296297</v>
      </c>
    </row>
    <row r="181" spans="1:17" x14ac:dyDescent="0.35">
      <c r="A181" t="s">
        <v>721</v>
      </c>
      <c r="B181" t="s">
        <v>722</v>
      </c>
      <c r="C181" s="261">
        <v>44790</v>
      </c>
      <c r="D181" t="s">
        <v>736</v>
      </c>
      <c r="E181" t="s">
        <v>737</v>
      </c>
      <c r="F181" s="262">
        <v>0</v>
      </c>
      <c r="G181" t="s">
        <v>261</v>
      </c>
      <c r="H181" s="263">
        <v>3012000</v>
      </c>
      <c r="I181" s="262">
        <v>1459.36</v>
      </c>
      <c r="J181" t="s">
        <v>262</v>
      </c>
      <c r="K181" s="263">
        <v>1491.9</v>
      </c>
      <c r="L181" t="s">
        <v>263</v>
      </c>
      <c r="M181" t="s">
        <v>264</v>
      </c>
      <c r="N181" t="s">
        <v>265</v>
      </c>
      <c r="O181" t="s">
        <v>294</v>
      </c>
      <c r="P181" t="s">
        <v>738</v>
      </c>
      <c r="Q181" s="261">
        <v>44805.589826388903</v>
      </c>
    </row>
    <row r="182" spans="1:17" x14ac:dyDescent="0.35">
      <c r="A182" t="s">
        <v>721</v>
      </c>
      <c r="B182" t="s">
        <v>722</v>
      </c>
      <c r="C182" s="261">
        <v>44790</v>
      </c>
      <c r="D182" t="s">
        <v>739</v>
      </c>
      <c r="E182" t="s">
        <v>740</v>
      </c>
      <c r="F182" s="262">
        <v>0</v>
      </c>
      <c r="G182" t="s">
        <v>261</v>
      </c>
      <c r="H182" s="263">
        <v>1280000</v>
      </c>
      <c r="I182" s="262">
        <v>620.17999999999995</v>
      </c>
      <c r="J182" t="s">
        <v>262</v>
      </c>
      <c r="K182" s="263">
        <v>634.01</v>
      </c>
      <c r="L182" t="s">
        <v>263</v>
      </c>
      <c r="M182" t="s">
        <v>264</v>
      </c>
      <c r="N182" t="s">
        <v>265</v>
      </c>
      <c r="O182" t="s">
        <v>294</v>
      </c>
      <c r="P182" t="s">
        <v>741</v>
      </c>
      <c r="Q182" s="261">
        <v>44805.589826388903</v>
      </c>
    </row>
    <row r="183" spans="1:17" x14ac:dyDescent="0.35">
      <c r="A183" t="s">
        <v>721</v>
      </c>
      <c r="B183" t="s">
        <v>722</v>
      </c>
      <c r="C183" s="261">
        <v>44792</v>
      </c>
      <c r="D183" t="s">
        <v>742</v>
      </c>
      <c r="E183" t="s">
        <v>743</v>
      </c>
      <c r="F183" s="262">
        <v>0</v>
      </c>
      <c r="G183" t="s">
        <v>261</v>
      </c>
      <c r="H183" s="263">
        <v>450000</v>
      </c>
      <c r="I183" s="262">
        <v>218.03</v>
      </c>
      <c r="J183" t="s">
        <v>262</v>
      </c>
      <c r="K183" s="263">
        <v>222.89</v>
      </c>
      <c r="L183" t="s">
        <v>263</v>
      </c>
      <c r="M183" t="s">
        <v>264</v>
      </c>
      <c r="N183" t="s">
        <v>265</v>
      </c>
      <c r="O183" t="s">
        <v>294</v>
      </c>
      <c r="P183" t="s">
        <v>744</v>
      </c>
      <c r="Q183" s="261">
        <v>44805.589849536998</v>
      </c>
    </row>
    <row r="184" spans="1:17" x14ac:dyDescent="0.35">
      <c r="A184" t="s">
        <v>721</v>
      </c>
      <c r="B184" t="s">
        <v>722</v>
      </c>
      <c r="C184" s="261">
        <v>44793</v>
      </c>
      <c r="D184" t="s">
        <v>745</v>
      </c>
      <c r="E184" t="s">
        <v>746</v>
      </c>
      <c r="F184" s="262">
        <v>0</v>
      </c>
      <c r="G184" t="s">
        <v>261</v>
      </c>
      <c r="H184" s="263">
        <v>606350</v>
      </c>
      <c r="I184" s="262">
        <v>293.77999999999997</v>
      </c>
      <c r="J184" t="s">
        <v>262</v>
      </c>
      <c r="K184" s="263">
        <v>300.33</v>
      </c>
      <c r="L184" t="s">
        <v>263</v>
      </c>
      <c r="M184" t="s">
        <v>264</v>
      </c>
      <c r="N184" t="s">
        <v>265</v>
      </c>
      <c r="O184" t="s">
        <v>294</v>
      </c>
      <c r="P184" t="s">
        <v>747</v>
      </c>
      <c r="Q184" s="261">
        <v>44805.589814814797</v>
      </c>
    </row>
    <row r="185" spans="1:17" x14ac:dyDescent="0.35">
      <c r="A185" t="s">
        <v>721</v>
      </c>
      <c r="B185" t="s">
        <v>722</v>
      </c>
      <c r="C185" s="261">
        <v>44802</v>
      </c>
      <c r="D185" t="s">
        <v>748</v>
      </c>
      <c r="E185" t="s">
        <v>749</v>
      </c>
      <c r="F185" s="262">
        <v>0</v>
      </c>
      <c r="G185" t="s">
        <v>261</v>
      </c>
      <c r="H185" s="263">
        <v>3420000</v>
      </c>
      <c r="I185" s="262">
        <v>1705.05</v>
      </c>
      <c r="J185" t="s">
        <v>262</v>
      </c>
      <c r="K185" s="263">
        <v>1692.09</v>
      </c>
      <c r="L185" t="s">
        <v>263</v>
      </c>
      <c r="M185" t="s">
        <v>264</v>
      </c>
      <c r="N185" t="s">
        <v>265</v>
      </c>
      <c r="O185" t="s">
        <v>294</v>
      </c>
      <c r="P185" t="s">
        <v>750</v>
      </c>
      <c r="Q185" s="261">
        <v>44805.589907407397</v>
      </c>
    </row>
    <row r="186" spans="1:17" x14ac:dyDescent="0.35">
      <c r="A186" t="s">
        <v>721</v>
      </c>
      <c r="B186" t="s">
        <v>722</v>
      </c>
      <c r="C186" s="261">
        <v>44802</v>
      </c>
      <c r="D186" t="s">
        <v>751</v>
      </c>
      <c r="E186" t="s">
        <v>559</v>
      </c>
      <c r="F186" s="262">
        <v>0</v>
      </c>
      <c r="G186" t="s">
        <v>261</v>
      </c>
      <c r="H186" s="263">
        <v>3150000</v>
      </c>
      <c r="I186" s="262">
        <v>1570.44</v>
      </c>
      <c r="J186" t="s">
        <v>262</v>
      </c>
      <c r="K186" s="263">
        <v>1558.5</v>
      </c>
      <c r="L186" t="s">
        <v>263</v>
      </c>
      <c r="M186" t="s">
        <v>264</v>
      </c>
      <c r="N186" t="s">
        <v>265</v>
      </c>
      <c r="O186" t="s">
        <v>294</v>
      </c>
      <c r="P186" t="s">
        <v>752</v>
      </c>
      <c r="Q186" s="261">
        <v>44805.589907407397</v>
      </c>
    </row>
    <row r="187" spans="1:17" x14ac:dyDescent="0.35">
      <c r="A187" t="s">
        <v>721</v>
      </c>
      <c r="B187" t="s">
        <v>722</v>
      </c>
      <c r="C187" s="261">
        <v>44804</v>
      </c>
      <c r="D187" t="s">
        <v>753</v>
      </c>
      <c r="E187" t="s">
        <v>754</v>
      </c>
      <c r="F187" s="262">
        <v>0</v>
      </c>
      <c r="G187" t="s">
        <v>261</v>
      </c>
      <c r="H187" s="263">
        <v>102660</v>
      </c>
      <c r="I187" s="262">
        <v>51.18</v>
      </c>
      <c r="J187" t="s">
        <v>262</v>
      </c>
      <c r="K187" s="263">
        <v>50.79</v>
      </c>
      <c r="L187" t="s">
        <v>263</v>
      </c>
      <c r="M187" t="s">
        <v>264</v>
      </c>
      <c r="N187" t="s">
        <v>265</v>
      </c>
      <c r="O187" t="s">
        <v>351</v>
      </c>
      <c r="P187" t="s">
        <v>755</v>
      </c>
      <c r="Q187" s="261">
        <v>44819.347523148201</v>
      </c>
    </row>
    <row r="188" spans="1:17" x14ac:dyDescent="0.35">
      <c r="A188" t="s">
        <v>721</v>
      </c>
      <c r="B188" t="s">
        <v>722</v>
      </c>
      <c r="C188" s="261">
        <v>44804</v>
      </c>
      <c r="D188" t="s">
        <v>756</v>
      </c>
      <c r="E188" t="s">
        <v>757</v>
      </c>
      <c r="F188" s="262">
        <v>0</v>
      </c>
      <c r="G188" t="s">
        <v>261</v>
      </c>
      <c r="H188" s="263">
        <v>80172</v>
      </c>
      <c r="I188" s="262">
        <v>39.97</v>
      </c>
      <c r="J188" t="s">
        <v>262</v>
      </c>
      <c r="K188" s="263">
        <v>39.67</v>
      </c>
      <c r="L188" t="s">
        <v>263</v>
      </c>
      <c r="M188" t="s">
        <v>264</v>
      </c>
      <c r="N188" t="s">
        <v>265</v>
      </c>
      <c r="O188" t="s">
        <v>351</v>
      </c>
      <c r="P188" t="s">
        <v>758</v>
      </c>
      <c r="Q188" s="261">
        <v>44819.347523148201</v>
      </c>
    </row>
    <row r="189" spans="1:17" x14ac:dyDescent="0.35">
      <c r="A189" t="s">
        <v>721</v>
      </c>
      <c r="B189" t="s">
        <v>722</v>
      </c>
      <c r="C189" s="261">
        <v>44804</v>
      </c>
      <c r="D189" t="s">
        <v>759</v>
      </c>
      <c r="E189" t="s">
        <v>760</v>
      </c>
      <c r="F189" s="262">
        <v>0</v>
      </c>
      <c r="G189" t="s">
        <v>261</v>
      </c>
      <c r="H189" s="263">
        <v>68676</v>
      </c>
      <c r="I189" s="262">
        <v>34.24</v>
      </c>
      <c r="J189" t="s">
        <v>262</v>
      </c>
      <c r="K189" s="263">
        <v>33.979999999999997</v>
      </c>
      <c r="L189" t="s">
        <v>263</v>
      </c>
      <c r="M189" t="s">
        <v>264</v>
      </c>
      <c r="N189" t="s">
        <v>265</v>
      </c>
      <c r="O189" t="s">
        <v>351</v>
      </c>
      <c r="P189" t="s">
        <v>761</v>
      </c>
      <c r="Q189" s="261">
        <v>44819.347523148201</v>
      </c>
    </row>
    <row r="190" spans="1:17" x14ac:dyDescent="0.35">
      <c r="A190" t="s">
        <v>721</v>
      </c>
      <c r="B190" t="s">
        <v>722</v>
      </c>
      <c r="C190" s="261">
        <v>44804</v>
      </c>
      <c r="D190" t="s">
        <v>762</v>
      </c>
      <c r="E190" t="s">
        <v>763</v>
      </c>
      <c r="F190" s="262">
        <v>0</v>
      </c>
      <c r="G190" t="s">
        <v>261</v>
      </c>
      <c r="H190" s="263">
        <v>32568</v>
      </c>
      <c r="I190" s="262">
        <v>16.239999999999998</v>
      </c>
      <c r="J190" t="s">
        <v>262</v>
      </c>
      <c r="K190" s="263">
        <v>16.12</v>
      </c>
      <c r="L190" t="s">
        <v>263</v>
      </c>
      <c r="M190" t="s">
        <v>264</v>
      </c>
      <c r="N190" t="s">
        <v>265</v>
      </c>
      <c r="O190" t="s">
        <v>351</v>
      </c>
      <c r="P190" t="s">
        <v>764</v>
      </c>
      <c r="Q190" s="261">
        <v>44819.347615740699</v>
      </c>
    </row>
    <row r="191" spans="1:17" x14ac:dyDescent="0.35">
      <c r="A191" t="s">
        <v>721</v>
      </c>
      <c r="B191" t="s">
        <v>722</v>
      </c>
      <c r="C191" s="261">
        <v>44804</v>
      </c>
      <c r="D191" t="s">
        <v>765</v>
      </c>
      <c r="E191" t="s">
        <v>766</v>
      </c>
      <c r="F191" s="262">
        <v>0</v>
      </c>
      <c r="G191" t="s">
        <v>261</v>
      </c>
      <c r="H191" s="263">
        <v>74340</v>
      </c>
      <c r="I191" s="262">
        <v>37.06</v>
      </c>
      <c r="J191" t="s">
        <v>262</v>
      </c>
      <c r="K191" s="263">
        <v>36.78</v>
      </c>
      <c r="L191" t="s">
        <v>263</v>
      </c>
      <c r="M191" t="s">
        <v>264</v>
      </c>
      <c r="N191" t="s">
        <v>265</v>
      </c>
      <c r="O191" t="s">
        <v>351</v>
      </c>
      <c r="P191" t="s">
        <v>767</v>
      </c>
      <c r="Q191" s="261">
        <v>44819.347615740699</v>
      </c>
    </row>
    <row r="192" spans="1:17" x14ac:dyDescent="0.35">
      <c r="A192" t="s">
        <v>721</v>
      </c>
      <c r="B192" t="s">
        <v>722</v>
      </c>
      <c r="C192" s="261">
        <v>44804</v>
      </c>
      <c r="D192" t="s">
        <v>768</v>
      </c>
      <c r="E192" t="s">
        <v>769</v>
      </c>
      <c r="F192" s="262">
        <v>0</v>
      </c>
      <c r="G192" t="s">
        <v>261</v>
      </c>
      <c r="H192" s="263">
        <v>-80172</v>
      </c>
      <c r="I192" s="262">
        <v>-39.97</v>
      </c>
      <c r="J192" t="s">
        <v>262</v>
      </c>
      <c r="K192" s="263">
        <v>-39.67</v>
      </c>
      <c r="L192" t="s">
        <v>263</v>
      </c>
      <c r="M192" t="s">
        <v>264</v>
      </c>
      <c r="N192" t="s">
        <v>265</v>
      </c>
      <c r="O192" t="s">
        <v>351</v>
      </c>
      <c r="P192" t="s">
        <v>770</v>
      </c>
      <c r="Q192" s="261">
        <v>44901.441631944399</v>
      </c>
    </row>
    <row r="193" spans="1:17" x14ac:dyDescent="0.35">
      <c r="A193" t="s">
        <v>721</v>
      </c>
      <c r="B193" t="s">
        <v>722</v>
      </c>
      <c r="C193" s="261">
        <v>44804</v>
      </c>
      <c r="D193" t="s">
        <v>771</v>
      </c>
      <c r="E193" t="s">
        <v>772</v>
      </c>
      <c r="F193" s="262">
        <v>0</v>
      </c>
      <c r="G193" t="s">
        <v>261</v>
      </c>
      <c r="H193" s="263">
        <v>80712</v>
      </c>
      <c r="I193" s="262">
        <v>40.24</v>
      </c>
      <c r="J193" t="s">
        <v>262</v>
      </c>
      <c r="K193" s="263">
        <v>39.93</v>
      </c>
      <c r="L193" t="s">
        <v>263</v>
      </c>
      <c r="M193" t="s">
        <v>264</v>
      </c>
      <c r="N193" t="s">
        <v>265</v>
      </c>
      <c r="O193" t="s">
        <v>351</v>
      </c>
      <c r="P193" t="s">
        <v>773</v>
      </c>
      <c r="Q193" s="261">
        <v>44901.441631944399</v>
      </c>
    </row>
    <row r="194" spans="1:17" x14ac:dyDescent="0.35">
      <c r="A194" t="s">
        <v>721</v>
      </c>
      <c r="B194" t="s">
        <v>722</v>
      </c>
      <c r="C194" s="261">
        <v>44804</v>
      </c>
      <c r="D194" t="s">
        <v>774</v>
      </c>
      <c r="E194" t="s">
        <v>775</v>
      </c>
      <c r="F194" s="262">
        <v>0</v>
      </c>
      <c r="G194" t="s">
        <v>261</v>
      </c>
      <c r="H194" s="263">
        <v>2720000</v>
      </c>
      <c r="I194" s="262">
        <v>1356.07</v>
      </c>
      <c r="J194" t="s">
        <v>262</v>
      </c>
      <c r="K194" s="263">
        <v>1345.76</v>
      </c>
      <c r="L194" t="s">
        <v>263</v>
      </c>
      <c r="M194" t="s">
        <v>264</v>
      </c>
      <c r="N194" t="s">
        <v>265</v>
      </c>
      <c r="O194" t="s">
        <v>294</v>
      </c>
      <c r="P194" t="s">
        <v>776</v>
      </c>
      <c r="Q194" s="261">
        <v>44813.425659722197</v>
      </c>
    </row>
    <row r="195" spans="1:17" x14ac:dyDescent="0.35">
      <c r="A195" t="s">
        <v>721</v>
      </c>
      <c r="B195" t="s">
        <v>722</v>
      </c>
      <c r="C195" s="261">
        <v>44804</v>
      </c>
      <c r="D195" t="s">
        <v>678</v>
      </c>
      <c r="E195" t="s">
        <v>777</v>
      </c>
      <c r="F195" s="262">
        <v>0</v>
      </c>
      <c r="G195" t="s">
        <v>261</v>
      </c>
      <c r="H195" s="263">
        <v>9769000</v>
      </c>
      <c r="I195" s="262">
        <v>4870.37</v>
      </c>
      <c r="J195" t="s">
        <v>262</v>
      </c>
      <c r="K195" s="263">
        <v>4833.3599999999997</v>
      </c>
      <c r="L195" t="s">
        <v>263</v>
      </c>
      <c r="M195" t="s">
        <v>264</v>
      </c>
      <c r="N195" t="s">
        <v>265</v>
      </c>
      <c r="O195" t="s">
        <v>379</v>
      </c>
      <c r="P195" t="s">
        <v>778</v>
      </c>
      <c r="Q195" s="261">
        <v>44817.709166666697</v>
      </c>
    </row>
    <row r="196" spans="1:17" x14ac:dyDescent="0.35">
      <c r="A196" t="s">
        <v>721</v>
      </c>
      <c r="B196" t="s">
        <v>722</v>
      </c>
      <c r="C196" s="261">
        <v>44804</v>
      </c>
      <c r="D196" t="s">
        <v>779</v>
      </c>
      <c r="E196" t="s">
        <v>780</v>
      </c>
      <c r="F196" s="262">
        <v>0</v>
      </c>
      <c r="G196" t="s">
        <v>261</v>
      </c>
      <c r="H196" s="263">
        <v>446700</v>
      </c>
      <c r="I196" s="262">
        <v>222.7</v>
      </c>
      <c r="J196" t="s">
        <v>262</v>
      </c>
      <c r="K196" s="263">
        <v>221.01</v>
      </c>
      <c r="L196" t="s">
        <v>263</v>
      </c>
      <c r="M196" t="s">
        <v>264</v>
      </c>
      <c r="N196" t="s">
        <v>265</v>
      </c>
      <c r="O196" t="s">
        <v>294</v>
      </c>
      <c r="P196" t="s">
        <v>781</v>
      </c>
      <c r="Q196" s="261">
        <v>44818.289837962999</v>
      </c>
    </row>
    <row r="197" spans="1:17" x14ac:dyDescent="0.35">
      <c r="A197" t="s">
        <v>721</v>
      </c>
      <c r="B197" t="s">
        <v>722</v>
      </c>
      <c r="C197" s="261">
        <v>44824</v>
      </c>
      <c r="D197" t="s">
        <v>782</v>
      </c>
      <c r="E197" t="s">
        <v>286</v>
      </c>
      <c r="F197" s="262">
        <v>0</v>
      </c>
      <c r="G197" t="s">
        <v>261</v>
      </c>
      <c r="H197" s="263">
        <v>1276500</v>
      </c>
      <c r="I197" s="262">
        <v>632.04999999999995</v>
      </c>
      <c r="J197" t="s">
        <v>262</v>
      </c>
      <c r="K197" s="263">
        <v>630.22</v>
      </c>
      <c r="L197" t="s">
        <v>263</v>
      </c>
      <c r="M197" t="s">
        <v>264</v>
      </c>
      <c r="N197" t="s">
        <v>265</v>
      </c>
      <c r="O197" t="s">
        <v>277</v>
      </c>
      <c r="P197" t="s">
        <v>783</v>
      </c>
      <c r="Q197" s="261">
        <v>44847.378761574102</v>
      </c>
    </row>
    <row r="198" spans="1:17" x14ac:dyDescent="0.35">
      <c r="A198" t="s">
        <v>721</v>
      </c>
      <c r="B198" t="s">
        <v>722</v>
      </c>
      <c r="C198" s="261">
        <v>44834</v>
      </c>
      <c r="D198" t="s">
        <v>784</v>
      </c>
      <c r="E198" t="s">
        <v>785</v>
      </c>
      <c r="F198" s="262">
        <v>0</v>
      </c>
      <c r="G198" t="s">
        <v>261</v>
      </c>
      <c r="H198" s="263">
        <v>1085016</v>
      </c>
      <c r="I198" s="262">
        <v>555.80999999999995</v>
      </c>
      <c r="J198" t="s">
        <v>262</v>
      </c>
      <c r="K198" s="263">
        <v>535.52</v>
      </c>
      <c r="L198" t="s">
        <v>263</v>
      </c>
      <c r="M198" t="s">
        <v>264</v>
      </c>
      <c r="N198" t="s">
        <v>265</v>
      </c>
      <c r="O198" t="s">
        <v>294</v>
      </c>
      <c r="P198" t="s">
        <v>786</v>
      </c>
      <c r="Q198" s="261">
        <v>44845.671701388899</v>
      </c>
    </row>
    <row r="199" spans="1:17" x14ac:dyDescent="0.35">
      <c r="A199" t="s">
        <v>721</v>
      </c>
      <c r="B199" t="s">
        <v>722</v>
      </c>
      <c r="C199" s="261">
        <v>44834</v>
      </c>
      <c r="D199" t="s">
        <v>787</v>
      </c>
      <c r="E199" t="s">
        <v>785</v>
      </c>
      <c r="F199" s="262">
        <v>0</v>
      </c>
      <c r="G199" t="s">
        <v>261</v>
      </c>
      <c r="H199" s="263">
        <v>1028718</v>
      </c>
      <c r="I199" s="262">
        <v>526.97</v>
      </c>
      <c r="J199" t="s">
        <v>262</v>
      </c>
      <c r="K199" s="263">
        <v>507.74</v>
      </c>
      <c r="L199" t="s">
        <v>263</v>
      </c>
      <c r="M199" t="s">
        <v>264</v>
      </c>
      <c r="N199" t="s">
        <v>265</v>
      </c>
      <c r="O199" t="s">
        <v>294</v>
      </c>
      <c r="P199" t="s">
        <v>788</v>
      </c>
      <c r="Q199" s="261">
        <v>44845.671701388899</v>
      </c>
    </row>
    <row r="200" spans="1:17" x14ac:dyDescent="0.35">
      <c r="A200" t="s">
        <v>721</v>
      </c>
      <c r="B200" t="s">
        <v>722</v>
      </c>
      <c r="C200" s="261">
        <v>44834</v>
      </c>
      <c r="D200" t="s">
        <v>789</v>
      </c>
      <c r="E200" t="s">
        <v>785</v>
      </c>
      <c r="F200" s="262">
        <v>0</v>
      </c>
      <c r="G200" t="s">
        <v>261</v>
      </c>
      <c r="H200" s="263">
        <v>1136196</v>
      </c>
      <c r="I200" s="262">
        <v>582.02</v>
      </c>
      <c r="J200" t="s">
        <v>262</v>
      </c>
      <c r="K200" s="263">
        <v>560.78</v>
      </c>
      <c r="L200" t="s">
        <v>263</v>
      </c>
      <c r="M200" t="s">
        <v>264</v>
      </c>
      <c r="N200" t="s">
        <v>265</v>
      </c>
      <c r="O200" t="s">
        <v>294</v>
      </c>
      <c r="P200" t="s">
        <v>790</v>
      </c>
      <c r="Q200" s="261">
        <v>44845.671701388899</v>
      </c>
    </row>
    <row r="201" spans="1:17" x14ac:dyDescent="0.35">
      <c r="A201" t="s">
        <v>721</v>
      </c>
      <c r="B201" t="s">
        <v>722</v>
      </c>
      <c r="C201" s="261">
        <v>44834</v>
      </c>
      <c r="D201" t="s">
        <v>791</v>
      </c>
      <c r="E201" t="s">
        <v>792</v>
      </c>
      <c r="F201" s="262">
        <v>0</v>
      </c>
      <c r="G201" t="s">
        <v>261</v>
      </c>
      <c r="H201" s="263">
        <v>-1136196</v>
      </c>
      <c r="I201" s="262">
        <v>-582.02</v>
      </c>
      <c r="J201" t="s">
        <v>262</v>
      </c>
      <c r="K201" s="263">
        <v>-560.78</v>
      </c>
      <c r="L201" t="s">
        <v>263</v>
      </c>
      <c r="M201" t="s">
        <v>264</v>
      </c>
      <c r="N201" t="s">
        <v>265</v>
      </c>
      <c r="O201" t="s">
        <v>294</v>
      </c>
      <c r="P201" t="s">
        <v>793</v>
      </c>
      <c r="Q201" s="261">
        <v>44901.613113425898</v>
      </c>
    </row>
    <row r="202" spans="1:17" x14ac:dyDescent="0.35">
      <c r="A202" t="s">
        <v>721</v>
      </c>
      <c r="B202" t="s">
        <v>722</v>
      </c>
      <c r="C202" s="261">
        <v>44834</v>
      </c>
      <c r="D202" t="s">
        <v>794</v>
      </c>
      <c r="E202" t="s">
        <v>795</v>
      </c>
      <c r="F202" s="262">
        <v>0</v>
      </c>
      <c r="G202" t="s">
        <v>261</v>
      </c>
      <c r="H202" s="263">
        <v>-1028718</v>
      </c>
      <c r="I202" s="262">
        <v>-526.97</v>
      </c>
      <c r="J202" t="s">
        <v>262</v>
      </c>
      <c r="K202" s="263">
        <v>-507.74</v>
      </c>
      <c r="L202" t="s">
        <v>263</v>
      </c>
      <c r="M202" t="s">
        <v>264</v>
      </c>
      <c r="N202" t="s">
        <v>265</v>
      </c>
      <c r="O202" t="s">
        <v>294</v>
      </c>
      <c r="P202" t="s">
        <v>796</v>
      </c>
      <c r="Q202" s="261">
        <v>44901.613113425898</v>
      </c>
    </row>
    <row r="203" spans="1:17" x14ac:dyDescent="0.35">
      <c r="A203" t="s">
        <v>721</v>
      </c>
      <c r="B203" t="s">
        <v>722</v>
      </c>
      <c r="C203" s="261">
        <v>44834</v>
      </c>
      <c r="D203" t="s">
        <v>797</v>
      </c>
      <c r="E203" t="s">
        <v>798</v>
      </c>
      <c r="F203" s="262">
        <v>0</v>
      </c>
      <c r="G203" t="s">
        <v>261</v>
      </c>
      <c r="H203" s="263">
        <v>-1085016</v>
      </c>
      <c r="I203" s="262">
        <v>-555.80999999999995</v>
      </c>
      <c r="J203" t="s">
        <v>262</v>
      </c>
      <c r="K203" s="263">
        <v>-535.52</v>
      </c>
      <c r="L203" t="s">
        <v>263</v>
      </c>
      <c r="M203" t="s">
        <v>264</v>
      </c>
      <c r="N203" t="s">
        <v>265</v>
      </c>
      <c r="O203" t="s">
        <v>294</v>
      </c>
      <c r="P203" t="s">
        <v>799</v>
      </c>
      <c r="Q203" s="261">
        <v>44901.613113425898</v>
      </c>
    </row>
    <row r="204" spans="1:17" x14ac:dyDescent="0.35">
      <c r="A204" t="s">
        <v>721</v>
      </c>
      <c r="B204" t="s">
        <v>722</v>
      </c>
      <c r="C204" s="261">
        <v>44834</v>
      </c>
      <c r="D204" t="s">
        <v>681</v>
      </c>
      <c r="E204" t="s">
        <v>800</v>
      </c>
      <c r="F204" s="262">
        <v>0</v>
      </c>
      <c r="G204" t="s">
        <v>261</v>
      </c>
      <c r="H204" s="263">
        <v>3373596</v>
      </c>
      <c r="I204" s="262">
        <v>1728.15</v>
      </c>
      <c r="J204" t="s">
        <v>262</v>
      </c>
      <c r="K204" s="263">
        <v>1665.07</v>
      </c>
      <c r="L204" t="s">
        <v>263</v>
      </c>
      <c r="M204" t="s">
        <v>264</v>
      </c>
      <c r="N204" t="s">
        <v>265</v>
      </c>
      <c r="O204" t="s">
        <v>379</v>
      </c>
      <c r="P204" t="s">
        <v>801</v>
      </c>
      <c r="Q204" s="261">
        <v>44847.452708333301</v>
      </c>
    </row>
    <row r="205" spans="1:17" x14ac:dyDescent="0.35">
      <c r="A205" t="s">
        <v>721</v>
      </c>
      <c r="B205" t="s">
        <v>722</v>
      </c>
      <c r="C205" s="261">
        <v>44895</v>
      </c>
      <c r="D205" t="s">
        <v>802</v>
      </c>
      <c r="E205" t="s">
        <v>803</v>
      </c>
      <c r="F205" s="262">
        <v>0</v>
      </c>
      <c r="G205" t="s">
        <v>261</v>
      </c>
      <c r="H205" s="263">
        <v>100000</v>
      </c>
      <c r="I205" s="262">
        <v>47.4</v>
      </c>
      <c r="J205" t="s">
        <v>262</v>
      </c>
      <c r="K205" s="263">
        <v>49.12</v>
      </c>
      <c r="L205" t="s">
        <v>263</v>
      </c>
      <c r="M205" t="s">
        <v>264</v>
      </c>
      <c r="N205" t="s">
        <v>265</v>
      </c>
      <c r="O205" t="s">
        <v>379</v>
      </c>
      <c r="P205" t="s">
        <v>804</v>
      </c>
      <c r="Q205" s="261">
        <v>44909.505023148202</v>
      </c>
    </row>
    <row r="206" spans="1:17" x14ac:dyDescent="0.35">
      <c r="A206" t="s">
        <v>721</v>
      </c>
      <c r="B206" t="s">
        <v>722</v>
      </c>
      <c r="C206" s="261">
        <v>44926</v>
      </c>
      <c r="D206" t="s">
        <v>371</v>
      </c>
      <c r="E206" t="s">
        <v>805</v>
      </c>
      <c r="F206" s="262">
        <v>0</v>
      </c>
      <c r="G206" t="s">
        <v>261</v>
      </c>
      <c r="H206" s="263">
        <v>-1888873.2</v>
      </c>
      <c r="I206" s="262">
        <v>-881.26</v>
      </c>
      <c r="J206" t="s">
        <v>262</v>
      </c>
      <c r="K206" s="263">
        <v>-943.65</v>
      </c>
      <c r="L206" t="s">
        <v>263</v>
      </c>
      <c r="M206" t="s">
        <v>264</v>
      </c>
      <c r="N206" t="s">
        <v>265</v>
      </c>
      <c r="O206" t="s">
        <v>266</v>
      </c>
      <c r="P206" t="s">
        <v>806</v>
      </c>
      <c r="Q206" s="261">
        <v>44974.761134259301</v>
      </c>
    </row>
    <row r="207" spans="1:17" x14ac:dyDescent="0.35">
      <c r="A207" t="s">
        <v>721</v>
      </c>
      <c r="B207" t="s">
        <v>722</v>
      </c>
      <c r="C207" s="261">
        <v>44926</v>
      </c>
      <c r="D207" t="s">
        <v>374</v>
      </c>
      <c r="E207" t="s">
        <v>375</v>
      </c>
      <c r="F207" s="262">
        <v>0</v>
      </c>
      <c r="G207" t="s">
        <v>261</v>
      </c>
      <c r="H207" s="263">
        <v>-970343.2</v>
      </c>
      <c r="I207" s="262">
        <v>-452.72</v>
      </c>
      <c r="J207" t="s">
        <v>262</v>
      </c>
      <c r="K207" s="263">
        <v>-484.77</v>
      </c>
      <c r="L207" t="s">
        <v>263</v>
      </c>
      <c r="M207" t="s">
        <v>264</v>
      </c>
      <c r="N207" t="s">
        <v>265</v>
      </c>
      <c r="O207" t="s">
        <v>266</v>
      </c>
      <c r="P207" t="s">
        <v>807</v>
      </c>
      <c r="Q207" s="261">
        <v>44974.761145833298</v>
      </c>
    </row>
    <row r="208" spans="1:17" x14ac:dyDescent="0.35">
      <c r="C208" s="261"/>
      <c r="E208" s="264" t="s">
        <v>808</v>
      </c>
      <c r="F208" s="266"/>
      <c r="G208" s="265"/>
      <c r="H208" s="264"/>
      <c r="I208" s="266"/>
      <c r="J208" s="264"/>
      <c r="K208" s="266">
        <f>SUBTOTAL(109,K176:K207)</f>
        <v>17952.96</v>
      </c>
      <c r="Q208" s="261"/>
    </row>
    <row r="209" spans="1:17" x14ac:dyDescent="0.35">
      <c r="A209" t="s">
        <v>809</v>
      </c>
      <c r="B209" t="s">
        <v>810</v>
      </c>
      <c r="C209" s="261">
        <v>44680</v>
      </c>
      <c r="D209" t="s">
        <v>259</v>
      </c>
      <c r="E209" t="s">
        <v>811</v>
      </c>
      <c r="F209" s="262">
        <v>0</v>
      </c>
      <c r="G209" t="s">
        <v>261</v>
      </c>
      <c r="H209" s="263">
        <v>970343.2</v>
      </c>
      <c r="I209" s="262">
        <v>452.72</v>
      </c>
      <c r="J209" t="s">
        <v>262</v>
      </c>
      <c r="K209" s="263">
        <v>484.64</v>
      </c>
      <c r="L209" t="s">
        <v>263</v>
      </c>
      <c r="M209" t="s">
        <v>264</v>
      </c>
      <c r="N209" t="s">
        <v>265</v>
      </c>
      <c r="O209" t="s">
        <v>266</v>
      </c>
      <c r="P209" t="s">
        <v>812</v>
      </c>
      <c r="Q209" s="261">
        <v>44692.404745370397</v>
      </c>
    </row>
    <row r="210" spans="1:17" x14ac:dyDescent="0.35">
      <c r="A210" t="s">
        <v>809</v>
      </c>
      <c r="B210" t="s">
        <v>810</v>
      </c>
      <c r="C210" s="261">
        <v>44680</v>
      </c>
      <c r="D210" t="s">
        <v>268</v>
      </c>
      <c r="E210" t="s">
        <v>813</v>
      </c>
      <c r="F210" s="262">
        <v>0</v>
      </c>
      <c r="G210" t="s">
        <v>261</v>
      </c>
      <c r="H210" s="263">
        <v>1888873.2</v>
      </c>
      <c r="I210" s="262">
        <v>881.26</v>
      </c>
      <c r="J210" t="s">
        <v>262</v>
      </c>
      <c r="K210" s="263">
        <v>943.39</v>
      </c>
      <c r="L210" t="s">
        <v>263</v>
      </c>
      <c r="M210" t="s">
        <v>264</v>
      </c>
      <c r="N210" t="s">
        <v>265</v>
      </c>
      <c r="O210" t="s">
        <v>266</v>
      </c>
      <c r="P210" t="s">
        <v>814</v>
      </c>
      <c r="Q210" s="261">
        <v>44692.404756944401</v>
      </c>
    </row>
    <row r="211" spans="1:17" x14ac:dyDescent="0.35">
      <c r="A211" t="s">
        <v>809</v>
      </c>
      <c r="B211" t="s">
        <v>810</v>
      </c>
      <c r="C211" s="261">
        <v>44792</v>
      </c>
      <c r="D211" t="s">
        <v>815</v>
      </c>
      <c r="E211" t="s">
        <v>816</v>
      </c>
      <c r="F211" s="262">
        <v>0</v>
      </c>
      <c r="G211" t="s">
        <v>261</v>
      </c>
      <c r="H211" s="263">
        <v>1054000</v>
      </c>
      <c r="I211" s="262">
        <v>510.68</v>
      </c>
      <c r="J211" t="s">
        <v>262</v>
      </c>
      <c r="K211" s="263">
        <v>522.07000000000005</v>
      </c>
      <c r="L211" t="s">
        <v>263</v>
      </c>
      <c r="M211" t="s">
        <v>264</v>
      </c>
      <c r="N211" t="s">
        <v>265</v>
      </c>
      <c r="O211" t="s">
        <v>294</v>
      </c>
      <c r="P211" t="s">
        <v>817</v>
      </c>
      <c r="Q211" s="261">
        <v>44805.589837963002</v>
      </c>
    </row>
    <row r="212" spans="1:17" x14ac:dyDescent="0.35">
      <c r="A212" t="s">
        <v>809</v>
      </c>
      <c r="B212" t="s">
        <v>810</v>
      </c>
      <c r="C212" s="261">
        <v>44792</v>
      </c>
      <c r="D212" t="s">
        <v>818</v>
      </c>
      <c r="E212" t="s">
        <v>819</v>
      </c>
      <c r="F212" s="262">
        <v>0</v>
      </c>
      <c r="G212" t="s">
        <v>261</v>
      </c>
      <c r="H212" s="263">
        <v>2024000</v>
      </c>
      <c r="I212" s="262">
        <v>980.66</v>
      </c>
      <c r="J212" t="s">
        <v>262</v>
      </c>
      <c r="K212" s="263">
        <v>1002.53</v>
      </c>
      <c r="L212" t="s">
        <v>263</v>
      </c>
      <c r="M212" t="s">
        <v>264</v>
      </c>
      <c r="N212" t="s">
        <v>265</v>
      </c>
      <c r="O212" t="s">
        <v>294</v>
      </c>
      <c r="P212" t="s">
        <v>820</v>
      </c>
      <c r="Q212" s="261">
        <v>44805.589837963002</v>
      </c>
    </row>
    <row r="213" spans="1:17" x14ac:dyDescent="0.35">
      <c r="A213" t="s">
        <v>809</v>
      </c>
      <c r="B213" t="s">
        <v>810</v>
      </c>
      <c r="C213" s="261">
        <v>44804</v>
      </c>
      <c r="D213" t="s">
        <v>821</v>
      </c>
      <c r="E213" t="s">
        <v>822</v>
      </c>
      <c r="F213" s="262">
        <v>0</v>
      </c>
      <c r="G213" t="s">
        <v>261</v>
      </c>
      <c r="H213" s="263">
        <v>1080000</v>
      </c>
      <c r="I213" s="262">
        <v>538.44000000000005</v>
      </c>
      <c r="J213" t="s">
        <v>262</v>
      </c>
      <c r="K213" s="263">
        <v>534.35</v>
      </c>
      <c r="L213" t="s">
        <v>263</v>
      </c>
      <c r="M213" t="s">
        <v>264</v>
      </c>
      <c r="N213" t="s">
        <v>265</v>
      </c>
      <c r="O213" t="s">
        <v>294</v>
      </c>
      <c r="P213" t="s">
        <v>823</v>
      </c>
      <c r="Q213" s="261">
        <v>44813.425659722197</v>
      </c>
    </row>
    <row r="214" spans="1:17" x14ac:dyDescent="0.35">
      <c r="A214" t="s">
        <v>809</v>
      </c>
      <c r="B214" t="s">
        <v>810</v>
      </c>
      <c r="C214" s="261">
        <v>44804</v>
      </c>
      <c r="D214" t="s">
        <v>678</v>
      </c>
      <c r="E214" t="s">
        <v>824</v>
      </c>
      <c r="F214" s="262">
        <v>0</v>
      </c>
      <c r="G214" t="s">
        <v>261</v>
      </c>
      <c r="H214" s="263">
        <v>5780000</v>
      </c>
      <c r="I214" s="262">
        <v>2881.64</v>
      </c>
      <c r="J214" t="s">
        <v>262</v>
      </c>
      <c r="K214" s="263">
        <v>2859.74</v>
      </c>
      <c r="L214" t="s">
        <v>263</v>
      </c>
      <c r="M214" t="s">
        <v>264</v>
      </c>
      <c r="N214" t="s">
        <v>265</v>
      </c>
      <c r="O214" t="s">
        <v>379</v>
      </c>
      <c r="P214" t="s">
        <v>825</v>
      </c>
      <c r="Q214" s="261">
        <v>44817.709166666697</v>
      </c>
    </row>
    <row r="215" spans="1:17" x14ac:dyDescent="0.35">
      <c r="A215" t="s">
        <v>809</v>
      </c>
      <c r="B215" t="s">
        <v>810</v>
      </c>
      <c r="C215" s="261">
        <v>44834</v>
      </c>
      <c r="D215" t="s">
        <v>681</v>
      </c>
      <c r="E215" t="s">
        <v>826</v>
      </c>
      <c r="F215" s="262">
        <v>0</v>
      </c>
      <c r="G215" t="s">
        <v>261</v>
      </c>
      <c r="H215" s="263">
        <v>3413596</v>
      </c>
      <c r="I215" s="262">
        <v>1748.64</v>
      </c>
      <c r="J215" t="s">
        <v>262</v>
      </c>
      <c r="K215" s="263">
        <v>1684.81</v>
      </c>
      <c r="L215" t="s">
        <v>263</v>
      </c>
      <c r="M215" t="s">
        <v>264</v>
      </c>
      <c r="N215" t="s">
        <v>265</v>
      </c>
      <c r="O215" t="s">
        <v>379</v>
      </c>
      <c r="P215" t="s">
        <v>827</v>
      </c>
      <c r="Q215" s="261">
        <v>44847.452708333301</v>
      </c>
    </row>
    <row r="216" spans="1:17" x14ac:dyDescent="0.35">
      <c r="A216" t="s">
        <v>809</v>
      </c>
      <c r="B216" t="s">
        <v>810</v>
      </c>
      <c r="C216" s="261">
        <v>44862</v>
      </c>
      <c r="D216" t="s">
        <v>828</v>
      </c>
      <c r="E216" t="s">
        <v>829</v>
      </c>
      <c r="F216" s="262">
        <v>0</v>
      </c>
      <c r="G216" t="s">
        <v>261</v>
      </c>
      <c r="H216" s="263">
        <v>2900875</v>
      </c>
      <c r="I216" s="262">
        <v>1429.92</v>
      </c>
      <c r="J216" t="s">
        <v>262</v>
      </c>
      <c r="K216" s="263">
        <v>1406.33</v>
      </c>
      <c r="L216" t="s">
        <v>263</v>
      </c>
      <c r="M216" t="s">
        <v>264</v>
      </c>
      <c r="N216" t="s">
        <v>265</v>
      </c>
      <c r="O216" t="s">
        <v>501</v>
      </c>
      <c r="P216" t="s">
        <v>830</v>
      </c>
      <c r="Q216" s="261">
        <v>44869.520243055602</v>
      </c>
    </row>
    <row r="217" spans="1:17" x14ac:dyDescent="0.35">
      <c r="A217" t="s">
        <v>809</v>
      </c>
      <c r="B217" t="s">
        <v>810</v>
      </c>
      <c r="C217" s="261">
        <v>44862</v>
      </c>
      <c r="D217" t="s">
        <v>831</v>
      </c>
      <c r="E217" t="s">
        <v>832</v>
      </c>
      <c r="F217" s="262">
        <v>0</v>
      </c>
      <c r="G217" t="s">
        <v>261</v>
      </c>
      <c r="H217" s="263">
        <v>142200</v>
      </c>
      <c r="I217" s="262">
        <v>69.23</v>
      </c>
      <c r="J217" t="s">
        <v>262</v>
      </c>
      <c r="K217" s="263">
        <v>68.09</v>
      </c>
      <c r="L217" t="s">
        <v>263</v>
      </c>
      <c r="M217" t="s">
        <v>264</v>
      </c>
      <c r="N217" t="s">
        <v>265</v>
      </c>
      <c r="O217" t="s">
        <v>501</v>
      </c>
      <c r="P217" t="s">
        <v>833</v>
      </c>
      <c r="Q217" s="261">
        <v>44869.520243055602</v>
      </c>
    </row>
    <row r="218" spans="1:17" x14ac:dyDescent="0.35">
      <c r="A218" t="s">
        <v>809</v>
      </c>
      <c r="B218" t="s">
        <v>810</v>
      </c>
      <c r="C218" s="261">
        <v>44862</v>
      </c>
      <c r="D218" t="s">
        <v>834</v>
      </c>
      <c r="E218" t="s">
        <v>835</v>
      </c>
      <c r="F218" s="262">
        <v>0</v>
      </c>
      <c r="G218" t="s">
        <v>261</v>
      </c>
      <c r="H218" s="263">
        <v>253240</v>
      </c>
      <c r="I218" s="262">
        <v>123.39</v>
      </c>
      <c r="J218" t="s">
        <v>262</v>
      </c>
      <c r="K218" s="263">
        <v>121.35</v>
      </c>
      <c r="L218" t="s">
        <v>263</v>
      </c>
      <c r="M218" t="s">
        <v>264</v>
      </c>
      <c r="N218" t="s">
        <v>265</v>
      </c>
      <c r="O218" t="s">
        <v>501</v>
      </c>
      <c r="P218" t="s">
        <v>836</v>
      </c>
      <c r="Q218" s="261">
        <v>44869.520243055602</v>
      </c>
    </row>
    <row r="219" spans="1:17" x14ac:dyDescent="0.35">
      <c r="A219" t="s">
        <v>809</v>
      </c>
      <c r="B219" t="s">
        <v>810</v>
      </c>
      <c r="C219" s="261">
        <v>44895</v>
      </c>
      <c r="D219" t="s">
        <v>802</v>
      </c>
      <c r="E219" t="s">
        <v>837</v>
      </c>
      <c r="F219" s="262">
        <v>0</v>
      </c>
      <c r="G219" t="s">
        <v>261</v>
      </c>
      <c r="H219" s="263">
        <v>4100000</v>
      </c>
      <c r="I219" s="262">
        <v>1943.31</v>
      </c>
      <c r="J219" t="s">
        <v>262</v>
      </c>
      <c r="K219" s="263">
        <v>2013.85</v>
      </c>
      <c r="L219" t="s">
        <v>263</v>
      </c>
      <c r="M219" t="s">
        <v>264</v>
      </c>
      <c r="N219" t="s">
        <v>265</v>
      </c>
      <c r="O219" t="s">
        <v>379</v>
      </c>
      <c r="P219" t="s">
        <v>838</v>
      </c>
      <c r="Q219" s="261">
        <v>44909.505023148202</v>
      </c>
    </row>
    <row r="220" spans="1:17" x14ac:dyDescent="0.35">
      <c r="A220" t="s">
        <v>809</v>
      </c>
      <c r="B220" t="s">
        <v>810</v>
      </c>
      <c r="C220" s="261">
        <v>44926</v>
      </c>
      <c r="D220" t="s">
        <v>371</v>
      </c>
      <c r="E220" t="s">
        <v>839</v>
      </c>
      <c r="F220" s="262">
        <v>0</v>
      </c>
      <c r="G220" t="s">
        <v>261</v>
      </c>
      <c r="H220" s="263">
        <v>-1888873.2</v>
      </c>
      <c r="I220" s="262">
        <v>-881.26</v>
      </c>
      <c r="J220" t="s">
        <v>262</v>
      </c>
      <c r="K220" s="263">
        <v>-943.65</v>
      </c>
      <c r="L220" t="s">
        <v>263</v>
      </c>
      <c r="M220" t="s">
        <v>264</v>
      </c>
      <c r="N220" t="s">
        <v>265</v>
      </c>
      <c r="O220" t="s">
        <v>266</v>
      </c>
      <c r="P220" t="s">
        <v>840</v>
      </c>
      <c r="Q220" s="261">
        <v>44974.761134259301</v>
      </c>
    </row>
    <row r="221" spans="1:17" x14ac:dyDescent="0.35">
      <c r="C221" s="261"/>
      <c r="E221" s="264" t="s">
        <v>841</v>
      </c>
      <c r="F221" s="266"/>
      <c r="G221" s="265"/>
      <c r="H221" s="264"/>
      <c r="I221" s="266"/>
      <c r="J221" s="266"/>
      <c r="K221" s="266">
        <f>SUBTOTAL(109,K209:K220)</f>
        <v>10697.5</v>
      </c>
      <c r="Q221" s="261"/>
    </row>
    <row r="222" spans="1:17" x14ac:dyDescent="0.35">
      <c r="C222" s="261"/>
      <c r="E222" s="269" t="s">
        <v>3270</v>
      </c>
      <c r="F222" s="271"/>
      <c r="G222" s="270"/>
      <c r="H222" s="272"/>
      <c r="I222" s="273"/>
      <c r="J222" s="272"/>
      <c r="K222" s="277">
        <f>K41+K86+K120+K151+K175+K208+K221</f>
        <v>120282.34999999998</v>
      </c>
      <c r="Q222" s="261"/>
    </row>
    <row r="223" spans="1:17" x14ac:dyDescent="0.35">
      <c r="A223" t="s">
        <v>842</v>
      </c>
      <c r="B223" t="s">
        <v>843</v>
      </c>
      <c r="C223" s="261">
        <v>44665</v>
      </c>
      <c r="D223" t="s">
        <v>844</v>
      </c>
      <c r="E223" t="s">
        <v>845</v>
      </c>
      <c r="F223" s="262">
        <v>0</v>
      </c>
      <c r="G223" t="s">
        <v>261</v>
      </c>
      <c r="H223" s="263">
        <v>5910000</v>
      </c>
      <c r="I223" s="262">
        <v>2757.33</v>
      </c>
      <c r="J223" t="s">
        <v>262</v>
      </c>
      <c r="K223" s="263">
        <v>2996.11</v>
      </c>
      <c r="L223" t="s">
        <v>263</v>
      </c>
      <c r="M223" t="s">
        <v>264</v>
      </c>
      <c r="N223" t="s">
        <v>265</v>
      </c>
      <c r="O223" t="s">
        <v>846</v>
      </c>
      <c r="P223" t="s">
        <v>847</v>
      </c>
      <c r="Q223" s="261">
        <v>44690.363171296303</v>
      </c>
    </row>
    <row r="224" spans="1:17" x14ac:dyDescent="0.35">
      <c r="A224" t="s">
        <v>842</v>
      </c>
      <c r="B224" t="s">
        <v>843</v>
      </c>
      <c r="C224" s="261">
        <v>44677</v>
      </c>
      <c r="D224" t="s">
        <v>848</v>
      </c>
      <c r="E224" t="s">
        <v>849</v>
      </c>
      <c r="F224" s="262">
        <v>0</v>
      </c>
      <c r="G224" t="s">
        <v>261</v>
      </c>
      <c r="H224" s="263">
        <v>148680</v>
      </c>
      <c r="I224" s="262">
        <v>69.37</v>
      </c>
      <c r="J224" t="s">
        <v>262</v>
      </c>
      <c r="K224" s="263">
        <v>74.260000000000005</v>
      </c>
      <c r="L224" t="s">
        <v>263</v>
      </c>
      <c r="M224" t="s">
        <v>264</v>
      </c>
      <c r="N224" t="s">
        <v>265</v>
      </c>
      <c r="O224" t="s">
        <v>850</v>
      </c>
      <c r="P224" t="s">
        <v>851</v>
      </c>
      <c r="Q224" s="261">
        <v>44687.3847453704</v>
      </c>
    </row>
    <row r="225" spans="1:17" x14ac:dyDescent="0.35">
      <c r="A225" t="s">
        <v>842</v>
      </c>
      <c r="B225" t="s">
        <v>843</v>
      </c>
      <c r="C225" s="261">
        <v>44677</v>
      </c>
      <c r="D225" t="s">
        <v>852</v>
      </c>
      <c r="E225" t="s">
        <v>853</v>
      </c>
      <c r="F225" s="262">
        <v>0</v>
      </c>
      <c r="G225" t="s">
        <v>261</v>
      </c>
      <c r="H225" s="263">
        <v>177000</v>
      </c>
      <c r="I225" s="262">
        <v>82.58</v>
      </c>
      <c r="J225" t="s">
        <v>262</v>
      </c>
      <c r="K225" s="263">
        <v>88.4</v>
      </c>
      <c r="L225" t="s">
        <v>263</v>
      </c>
      <c r="M225" t="s">
        <v>264</v>
      </c>
      <c r="N225" t="s">
        <v>265</v>
      </c>
      <c r="O225" t="s">
        <v>850</v>
      </c>
      <c r="P225" t="s">
        <v>854</v>
      </c>
      <c r="Q225" s="261">
        <v>44687.3847453704</v>
      </c>
    </row>
    <row r="226" spans="1:17" x14ac:dyDescent="0.35">
      <c r="A226" t="s">
        <v>842</v>
      </c>
      <c r="B226" t="s">
        <v>843</v>
      </c>
      <c r="C226" s="261">
        <v>44678</v>
      </c>
      <c r="D226" t="s">
        <v>855</v>
      </c>
      <c r="E226" t="s">
        <v>856</v>
      </c>
      <c r="F226" s="262">
        <v>0</v>
      </c>
      <c r="G226" t="s">
        <v>261</v>
      </c>
      <c r="H226" s="263">
        <v>115000</v>
      </c>
      <c r="I226" s="262">
        <v>53.65</v>
      </c>
      <c r="J226" t="s">
        <v>262</v>
      </c>
      <c r="K226" s="263">
        <v>57.43</v>
      </c>
      <c r="L226" t="s">
        <v>263</v>
      </c>
      <c r="M226" t="s">
        <v>264</v>
      </c>
      <c r="N226" t="s">
        <v>265</v>
      </c>
      <c r="O226" t="s">
        <v>850</v>
      </c>
      <c r="P226" t="s">
        <v>857</v>
      </c>
      <c r="Q226" s="261">
        <v>44687.3847453704</v>
      </c>
    </row>
    <row r="227" spans="1:17" x14ac:dyDescent="0.35">
      <c r="A227" t="s">
        <v>842</v>
      </c>
      <c r="B227" t="s">
        <v>843</v>
      </c>
      <c r="C227" s="261">
        <v>44678</v>
      </c>
      <c r="D227" t="s">
        <v>858</v>
      </c>
      <c r="E227" t="s">
        <v>859</v>
      </c>
      <c r="F227" s="262">
        <v>0</v>
      </c>
      <c r="G227" t="s">
        <v>261</v>
      </c>
      <c r="H227" s="263">
        <v>97450</v>
      </c>
      <c r="I227" s="262">
        <v>45.47</v>
      </c>
      <c r="J227" t="s">
        <v>262</v>
      </c>
      <c r="K227" s="263">
        <v>48.68</v>
      </c>
      <c r="L227" t="s">
        <v>263</v>
      </c>
      <c r="M227" t="s">
        <v>264</v>
      </c>
      <c r="N227" t="s">
        <v>265</v>
      </c>
      <c r="O227" t="s">
        <v>850</v>
      </c>
      <c r="P227" t="s">
        <v>860</v>
      </c>
      <c r="Q227" s="261">
        <v>44687.3847453704</v>
      </c>
    </row>
    <row r="228" spans="1:17" x14ac:dyDescent="0.35">
      <c r="A228" t="s">
        <v>842</v>
      </c>
      <c r="B228" t="s">
        <v>843</v>
      </c>
      <c r="C228" s="261">
        <v>44711</v>
      </c>
      <c r="D228" t="s">
        <v>861</v>
      </c>
      <c r="E228" t="s">
        <v>862</v>
      </c>
      <c r="F228" s="262">
        <v>0</v>
      </c>
      <c r="G228" t="s">
        <v>261</v>
      </c>
      <c r="H228" s="263">
        <v>223230</v>
      </c>
      <c r="I228" s="262">
        <v>105.07</v>
      </c>
      <c r="J228" t="s">
        <v>262</v>
      </c>
      <c r="K228" s="263">
        <v>112.95</v>
      </c>
      <c r="L228" t="s">
        <v>263</v>
      </c>
      <c r="M228" t="s">
        <v>264</v>
      </c>
      <c r="N228" t="s">
        <v>265</v>
      </c>
      <c r="O228" t="s">
        <v>266</v>
      </c>
      <c r="P228" t="s">
        <v>863</v>
      </c>
      <c r="Q228" s="261">
        <v>44722.627766203703</v>
      </c>
    </row>
    <row r="229" spans="1:17" x14ac:dyDescent="0.35">
      <c r="A229" t="s">
        <v>842</v>
      </c>
      <c r="B229" t="s">
        <v>843</v>
      </c>
      <c r="C229" s="261">
        <v>44711</v>
      </c>
      <c r="D229" t="s">
        <v>861</v>
      </c>
      <c r="E229" t="s">
        <v>864</v>
      </c>
      <c r="F229" s="262">
        <v>0</v>
      </c>
      <c r="G229" t="s">
        <v>261</v>
      </c>
      <c r="H229" s="263">
        <v>79021</v>
      </c>
      <c r="I229" s="262">
        <v>37.19</v>
      </c>
      <c r="J229" t="s">
        <v>262</v>
      </c>
      <c r="K229" s="263">
        <v>39.979999999999997</v>
      </c>
      <c r="L229" t="s">
        <v>263</v>
      </c>
      <c r="M229" t="s">
        <v>264</v>
      </c>
      <c r="N229" t="s">
        <v>265</v>
      </c>
      <c r="O229" t="s">
        <v>266</v>
      </c>
      <c r="P229" t="s">
        <v>865</v>
      </c>
      <c r="Q229" s="261">
        <v>44722.627766203703</v>
      </c>
    </row>
    <row r="230" spans="1:17" x14ac:dyDescent="0.35">
      <c r="A230" t="s">
        <v>842</v>
      </c>
      <c r="B230" t="s">
        <v>843</v>
      </c>
      <c r="C230" s="261">
        <v>44711</v>
      </c>
      <c r="D230" t="s">
        <v>861</v>
      </c>
      <c r="E230" t="s">
        <v>866</v>
      </c>
      <c r="F230" s="262">
        <v>0</v>
      </c>
      <c r="G230" t="s">
        <v>261</v>
      </c>
      <c r="H230" s="263">
        <v>100000</v>
      </c>
      <c r="I230" s="262">
        <v>47.07</v>
      </c>
      <c r="J230" t="s">
        <v>262</v>
      </c>
      <c r="K230" s="263">
        <v>50.6</v>
      </c>
      <c r="L230" t="s">
        <v>263</v>
      </c>
      <c r="M230" t="s">
        <v>264</v>
      </c>
      <c r="N230" t="s">
        <v>265</v>
      </c>
      <c r="O230" t="s">
        <v>266</v>
      </c>
      <c r="P230" t="s">
        <v>867</v>
      </c>
      <c r="Q230" s="261">
        <v>44722.627766203703</v>
      </c>
    </row>
    <row r="231" spans="1:17" x14ac:dyDescent="0.35">
      <c r="A231" t="s">
        <v>842</v>
      </c>
      <c r="B231" t="s">
        <v>843</v>
      </c>
      <c r="C231" s="261">
        <v>44711</v>
      </c>
      <c r="D231" t="s">
        <v>861</v>
      </c>
      <c r="E231" t="s">
        <v>868</v>
      </c>
      <c r="F231" s="262">
        <v>0</v>
      </c>
      <c r="G231" t="s">
        <v>261</v>
      </c>
      <c r="H231" s="263">
        <v>997729</v>
      </c>
      <c r="I231" s="262">
        <v>469.61</v>
      </c>
      <c r="J231" t="s">
        <v>262</v>
      </c>
      <c r="K231" s="263">
        <v>504.83</v>
      </c>
      <c r="L231" t="s">
        <v>263</v>
      </c>
      <c r="M231" t="s">
        <v>264</v>
      </c>
      <c r="N231" t="s">
        <v>265</v>
      </c>
      <c r="O231" t="s">
        <v>379</v>
      </c>
      <c r="P231" t="s">
        <v>869</v>
      </c>
      <c r="Q231" s="261">
        <v>44722.627766203703</v>
      </c>
    </row>
    <row r="232" spans="1:17" x14ac:dyDescent="0.35">
      <c r="A232" t="s">
        <v>842</v>
      </c>
      <c r="B232" t="s">
        <v>843</v>
      </c>
      <c r="C232" s="261">
        <v>44742</v>
      </c>
      <c r="D232" t="s">
        <v>870</v>
      </c>
      <c r="E232" t="s">
        <v>871</v>
      </c>
      <c r="F232" s="262">
        <v>0</v>
      </c>
      <c r="G232" t="s">
        <v>261</v>
      </c>
      <c r="H232" s="263">
        <v>1568232</v>
      </c>
      <c r="I232" s="262">
        <v>739.2</v>
      </c>
      <c r="J232" t="s">
        <v>262</v>
      </c>
      <c r="K232" s="263">
        <v>779.86</v>
      </c>
      <c r="L232" t="s">
        <v>263</v>
      </c>
      <c r="M232" t="s">
        <v>264</v>
      </c>
      <c r="N232" t="s">
        <v>265</v>
      </c>
      <c r="O232" t="s">
        <v>379</v>
      </c>
      <c r="P232" t="s">
        <v>872</v>
      </c>
      <c r="Q232" s="261">
        <v>44755.598449074103</v>
      </c>
    </row>
    <row r="233" spans="1:17" x14ac:dyDescent="0.35">
      <c r="A233" t="s">
        <v>842</v>
      </c>
      <c r="B233" t="s">
        <v>843</v>
      </c>
      <c r="C233" s="261">
        <v>44784</v>
      </c>
      <c r="D233" t="s">
        <v>873</v>
      </c>
      <c r="E233" t="s">
        <v>874</v>
      </c>
      <c r="F233" s="262">
        <v>0</v>
      </c>
      <c r="G233" t="s">
        <v>261</v>
      </c>
      <c r="H233" s="263">
        <v>8865000</v>
      </c>
      <c r="I233" s="262">
        <v>4295.21</v>
      </c>
      <c r="J233" t="s">
        <v>262</v>
      </c>
      <c r="K233" s="263">
        <v>4366.9399999999996</v>
      </c>
      <c r="L233" t="s">
        <v>263</v>
      </c>
      <c r="M233" t="s">
        <v>264</v>
      </c>
      <c r="N233" t="s">
        <v>265</v>
      </c>
      <c r="O233" t="s">
        <v>875</v>
      </c>
      <c r="P233" t="s">
        <v>876</v>
      </c>
      <c r="Q233" s="261">
        <v>44792.325081018498</v>
      </c>
    </row>
    <row r="234" spans="1:17" x14ac:dyDescent="0.35">
      <c r="A234" t="s">
        <v>842</v>
      </c>
      <c r="B234" t="s">
        <v>843</v>
      </c>
      <c r="C234" s="261">
        <v>44834</v>
      </c>
      <c r="D234" t="s">
        <v>877</v>
      </c>
      <c r="E234" t="s">
        <v>878</v>
      </c>
      <c r="F234" s="262">
        <v>0</v>
      </c>
      <c r="G234" t="s">
        <v>261</v>
      </c>
      <c r="H234" s="263">
        <v>2543875</v>
      </c>
      <c r="I234" s="262">
        <v>1303.1199999999999</v>
      </c>
      <c r="J234" t="s">
        <v>262</v>
      </c>
      <c r="K234" s="263">
        <v>1255.56</v>
      </c>
      <c r="L234" t="s">
        <v>263</v>
      </c>
      <c r="M234" t="s">
        <v>264</v>
      </c>
      <c r="N234" t="s">
        <v>265</v>
      </c>
      <c r="O234" t="s">
        <v>266</v>
      </c>
      <c r="P234" t="s">
        <v>879</v>
      </c>
      <c r="Q234" s="261">
        <v>44847.452696759297</v>
      </c>
    </row>
    <row r="235" spans="1:17" x14ac:dyDescent="0.35">
      <c r="A235" t="s">
        <v>842</v>
      </c>
      <c r="B235" t="s">
        <v>843</v>
      </c>
      <c r="C235" s="261">
        <v>44861</v>
      </c>
      <c r="D235" t="s">
        <v>880</v>
      </c>
      <c r="E235" t="s">
        <v>881</v>
      </c>
      <c r="F235" s="262">
        <v>0</v>
      </c>
      <c r="G235" t="s">
        <v>261</v>
      </c>
      <c r="H235" s="263">
        <v>1715892</v>
      </c>
      <c r="I235" s="262">
        <v>859.21</v>
      </c>
      <c r="J235" t="s">
        <v>262</v>
      </c>
      <c r="K235" s="263">
        <v>845.03</v>
      </c>
      <c r="L235" t="s">
        <v>263</v>
      </c>
      <c r="M235" t="s">
        <v>264</v>
      </c>
      <c r="N235" t="s">
        <v>265</v>
      </c>
      <c r="O235" t="s">
        <v>266</v>
      </c>
      <c r="P235" t="s">
        <v>882</v>
      </c>
      <c r="Q235" s="261">
        <v>44868.302430555603</v>
      </c>
    </row>
    <row r="236" spans="1:17" x14ac:dyDescent="0.35">
      <c r="A236" t="s">
        <v>842</v>
      </c>
      <c r="B236" t="s">
        <v>843</v>
      </c>
      <c r="C236" s="261">
        <v>44862</v>
      </c>
      <c r="D236" t="s">
        <v>883</v>
      </c>
      <c r="E236" t="s">
        <v>884</v>
      </c>
      <c r="F236" s="262">
        <v>0</v>
      </c>
      <c r="G236" t="s">
        <v>261</v>
      </c>
      <c r="H236" s="263">
        <v>16934000</v>
      </c>
      <c r="I236" s="262">
        <v>8391.83</v>
      </c>
      <c r="J236" t="s">
        <v>262</v>
      </c>
      <c r="K236" s="263">
        <v>8253.36</v>
      </c>
      <c r="L236" t="s">
        <v>263</v>
      </c>
      <c r="M236" t="s">
        <v>264</v>
      </c>
      <c r="N236" t="s">
        <v>265</v>
      </c>
      <c r="O236" t="s">
        <v>294</v>
      </c>
      <c r="P236" t="s">
        <v>885</v>
      </c>
      <c r="Q236" s="261">
        <v>44875.196018518502</v>
      </c>
    </row>
    <row r="237" spans="1:17" x14ac:dyDescent="0.35">
      <c r="A237" t="s">
        <v>842</v>
      </c>
      <c r="B237" t="s">
        <v>843</v>
      </c>
      <c r="C237" s="261">
        <v>44865</v>
      </c>
      <c r="D237" t="s">
        <v>886</v>
      </c>
      <c r="E237" t="s">
        <v>887</v>
      </c>
      <c r="F237" s="262">
        <v>0</v>
      </c>
      <c r="G237" t="s">
        <v>261</v>
      </c>
      <c r="H237" s="263">
        <v>86730</v>
      </c>
      <c r="I237" s="262">
        <v>43.01</v>
      </c>
      <c r="J237" t="s">
        <v>262</v>
      </c>
      <c r="K237" s="263">
        <v>42.71</v>
      </c>
      <c r="L237" t="s">
        <v>263</v>
      </c>
      <c r="M237" t="s">
        <v>264</v>
      </c>
      <c r="N237" t="s">
        <v>265</v>
      </c>
      <c r="O237" t="s">
        <v>850</v>
      </c>
      <c r="P237" t="s">
        <v>888</v>
      </c>
      <c r="Q237" s="261">
        <v>44873.636111111096</v>
      </c>
    </row>
    <row r="238" spans="1:17" x14ac:dyDescent="0.35">
      <c r="A238" t="s">
        <v>842</v>
      </c>
      <c r="B238" t="s">
        <v>843</v>
      </c>
      <c r="C238" s="261">
        <v>44865</v>
      </c>
      <c r="D238" t="s">
        <v>889</v>
      </c>
      <c r="E238" t="s">
        <v>890</v>
      </c>
      <c r="F238" s="262">
        <v>0</v>
      </c>
      <c r="G238" t="s">
        <v>261</v>
      </c>
      <c r="H238" s="263">
        <v>177000</v>
      </c>
      <c r="I238" s="262">
        <v>87.77</v>
      </c>
      <c r="J238" t="s">
        <v>262</v>
      </c>
      <c r="K238" s="263">
        <v>87.16</v>
      </c>
      <c r="L238" t="s">
        <v>263</v>
      </c>
      <c r="M238" t="s">
        <v>264</v>
      </c>
      <c r="N238" t="s">
        <v>265</v>
      </c>
      <c r="O238" t="s">
        <v>850</v>
      </c>
      <c r="P238" t="s">
        <v>891</v>
      </c>
      <c r="Q238" s="261">
        <v>44873.636111111096</v>
      </c>
    </row>
    <row r="239" spans="1:17" x14ac:dyDescent="0.35">
      <c r="A239" t="s">
        <v>842</v>
      </c>
      <c r="B239" t="s">
        <v>843</v>
      </c>
      <c r="C239" s="261">
        <v>44865</v>
      </c>
      <c r="D239" t="s">
        <v>892</v>
      </c>
      <c r="E239" t="s">
        <v>893</v>
      </c>
      <c r="F239" s="262">
        <v>0</v>
      </c>
      <c r="G239" t="s">
        <v>261</v>
      </c>
      <c r="H239" s="263">
        <v>115000</v>
      </c>
      <c r="I239" s="262">
        <v>57.02</v>
      </c>
      <c r="J239" t="s">
        <v>262</v>
      </c>
      <c r="K239" s="263">
        <v>56.63</v>
      </c>
      <c r="L239" t="s">
        <v>263</v>
      </c>
      <c r="M239" t="s">
        <v>264</v>
      </c>
      <c r="N239" t="s">
        <v>265</v>
      </c>
      <c r="O239" t="s">
        <v>850</v>
      </c>
      <c r="P239" t="s">
        <v>894</v>
      </c>
      <c r="Q239" s="261">
        <v>44873.636111111096</v>
      </c>
    </row>
    <row r="240" spans="1:17" x14ac:dyDescent="0.35">
      <c r="A240" t="s">
        <v>842</v>
      </c>
      <c r="B240" t="s">
        <v>843</v>
      </c>
      <c r="C240" s="261">
        <v>44895</v>
      </c>
      <c r="D240" t="s">
        <v>895</v>
      </c>
      <c r="E240" t="s">
        <v>896</v>
      </c>
      <c r="F240" s="262">
        <v>0</v>
      </c>
      <c r="G240" t="s">
        <v>261</v>
      </c>
      <c r="H240" s="263">
        <v>1596971</v>
      </c>
      <c r="I240" s="262">
        <v>756.93</v>
      </c>
      <c r="J240" t="s">
        <v>262</v>
      </c>
      <c r="K240" s="263">
        <v>784.41</v>
      </c>
      <c r="L240" t="s">
        <v>263</v>
      </c>
      <c r="M240" t="s">
        <v>264</v>
      </c>
      <c r="N240" t="s">
        <v>265</v>
      </c>
      <c r="O240" t="s">
        <v>266</v>
      </c>
      <c r="P240" t="s">
        <v>897</v>
      </c>
      <c r="Q240" s="261">
        <v>44909.505011574103</v>
      </c>
    </row>
    <row r="241" spans="1:17" x14ac:dyDescent="0.35">
      <c r="A241" t="s">
        <v>842</v>
      </c>
      <c r="B241" t="s">
        <v>843</v>
      </c>
      <c r="C241" s="261">
        <v>45014</v>
      </c>
      <c r="D241" t="s">
        <v>898</v>
      </c>
      <c r="E241" t="s">
        <v>899</v>
      </c>
      <c r="F241" s="262">
        <v>0</v>
      </c>
      <c r="G241" t="s">
        <v>261</v>
      </c>
      <c r="H241" s="263">
        <v>131000</v>
      </c>
      <c r="I241" s="262">
        <v>61.66</v>
      </c>
      <c r="J241" t="s">
        <v>262</v>
      </c>
      <c r="K241" s="263">
        <v>66.239999999999995</v>
      </c>
      <c r="L241" t="s">
        <v>263</v>
      </c>
      <c r="M241" t="s">
        <v>264</v>
      </c>
      <c r="N241" t="s">
        <v>265</v>
      </c>
      <c r="O241" t="s">
        <v>900</v>
      </c>
      <c r="P241" t="s">
        <v>901</v>
      </c>
      <c r="Q241" s="261">
        <v>45029.6500578704</v>
      </c>
    </row>
    <row r="242" spans="1:17" x14ac:dyDescent="0.35">
      <c r="A242" t="s">
        <v>842</v>
      </c>
      <c r="B242" t="s">
        <v>843</v>
      </c>
      <c r="C242" s="261">
        <v>45075</v>
      </c>
      <c r="D242" t="s">
        <v>717</v>
      </c>
      <c r="E242" t="s">
        <v>718</v>
      </c>
      <c r="F242" s="262">
        <v>0</v>
      </c>
      <c r="G242" t="s">
        <v>261</v>
      </c>
      <c r="H242" s="263">
        <v>276000</v>
      </c>
      <c r="I242" s="262">
        <v>91.5</v>
      </c>
      <c r="J242" t="s">
        <v>262</v>
      </c>
      <c r="K242" s="263">
        <v>98.2</v>
      </c>
      <c r="L242" t="s">
        <v>263</v>
      </c>
      <c r="M242" t="s">
        <v>264</v>
      </c>
      <c r="N242" t="s">
        <v>265</v>
      </c>
      <c r="O242" t="s">
        <v>294</v>
      </c>
      <c r="P242" t="s">
        <v>902</v>
      </c>
      <c r="Q242" s="261">
        <v>45078.316712963002</v>
      </c>
    </row>
    <row r="243" spans="1:17" x14ac:dyDescent="0.35">
      <c r="C243" s="261"/>
      <c r="E243" s="264" t="s">
        <v>903</v>
      </c>
      <c r="F243" s="265"/>
      <c r="G243" s="264"/>
      <c r="H243" s="266"/>
      <c r="I243" s="265"/>
      <c r="J243" s="264"/>
      <c r="K243" s="266">
        <f>SUBTOTAL(109,K223:K242)</f>
        <v>20609.34</v>
      </c>
      <c r="Q243" s="261"/>
    </row>
    <row r="244" spans="1:17" x14ac:dyDescent="0.35">
      <c r="A244" t="s">
        <v>904</v>
      </c>
      <c r="B244" t="s">
        <v>905</v>
      </c>
      <c r="C244" s="261">
        <v>44711</v>
      </c>
      <c r="D244" t="s">
        <v>861</v>
      </c>
      <c r="E244" t="s">
        <v>862</v>
      </c>
      <c r="F244" s="262">
        <v>0</v>
      </c>
      <c r="G244" t="s">
        <v>261</v>
      </c>
      <c r="H244" s="263">
        <v>223230</v>
      </c>
      <c r="I244" s="262">
        <v>105.07</v>
      </c>
      <c r="J244" t="s">
        <v>262</v>
      </c>
      <c r="K244" s="263">
        <v>112.95</v>
      </c>
      <c r="L244" t="s">
        <v>263</v>
      </c>
      <c r="M244" t="s">
        <v>264</v>
      </c>
      <c r="N244" t="s">
        <v>265</v>
      </c>
      <c r="O244" t="s">
        <v>266</v>
      </c>
      <c r="P244" t="s">
        <v>906</v>
      </c>
      <c r="Q244" s="261">
        <v>44722.627766203703</v>
      </c>
    </row>
    <row r="245" spans="1:17" x14ac:dyDescent="0.35">
      <c r="A245" t="s">
        <v>904</v>
      </c>
      <c r="B245" t="s">
        <v>905</v>
      </c>
      <c r="C245" s="261">
        <v>44711</v>
      </c>
      <c r="D245" t="s">
        <v>861</v>
      </c>
      <c r="E245" t="s">
        <v>864</v>
      </c>
      <c r="F245" s="262">
        <v>0</v>
      </c>
      <c r="G245" t="s">
        <v>261</v>
      </c>
      <c r="H245" s="263">
        <v>79021</v>
      </c>
      <c r="I245" s="262">
        <v>37.19</v>
      </c>
      <c r="J245" t="s">
        <v>262</v>
      </c>
      <c r="K245" s="263">
        <v>39.979999999999997</v>
      </c>
      <c r="L245" t="s">
        <v>263</v>
      </c>
      <c r="M245" t="s">
        <v>264</v>
      </c>
      <c r="N245" t="s">
        <v>265</v>
      </c>
      <c r="O245" t="s">
        <v>266</v>
      </c>
      <c r="P245" t="s">
        <v>907</v>
      </c>
      <c r="Q245" s="261">
        <v>44722.627766203703</v>
      </c>
    </row>
    <row r="246" spans="1:17" x14ac:dyDescent="0.35">
      <c r="A246" t="s">
        <v>904</v>
      </c>
      <c r="B246" t="s">
        <v>905</v>
      </c>
      <c r="C246" s="261">
        <v>44711</v>
      </c>
      <c r="D246" t="s">
        <v>861</v>
      </c>
      <c r="E246" t="s">
        <v>866</v>
      </c>
      <c r="F246" s="262">
        <v>0</v>
      </c>
      <c r="G246" t="s">
        <v>261</v>
      </c>
      <c r="H246" s="263">
        <v>100000</v>
      </c>
      <c r="I246" s="262">
        <v>47.07</v>
      </c>
      <c r="J246" t="s">
        <v>262</v>
      </c>
      <c r="K246" s="263">
        <v>50.6</v>
      </c>
      <c r="L246" t="s">
        <v>263</v>
      </c>
      <c r="M246" t="s">
        <v>264</v>
      </c>
      <c r="N246" t="s">
        <v>265</v>
      </c>
      <c r="O246" t="s">
        <v>266</v>
      </c>
      <c r="P246" t="s">
        <v>908</v>
      </c>
      <c r="Q246" s="261">
        <v>44722.627766203703</v>
      </c>
    </row>
    <row r="247" spans="1:17" x14ac:dyDescent="0.35">
      <c r="A247" t="s">
        <v>904</v>
      </c>
      <c r="B247" t="s">
        <v>905</v>
      </c>
      <c r="C247" s="261">
        <v>44742</v>
      </c>
      <c r="D247" t="s">
        <v>870</v>
      </c>
      <c r="E247" t="s">
        <v>871</v>
      </c>
      <c r="F247" s="262">
        <v>0</v>
      </c>
      <c r="G247" t="s">
        <v>261</v>
      </c>
      <c r="H247" s="263">
        <v>1568232</v>
      </c>
      <c r="I247" s="262">
        <v>739.2</v>
      </c>
      <c r="J247" t="s">
        <v>262</v>
      </c>
      <c r="K247" s="263">
        <v>779.86</v>
      </c>
      <c r="L247" t="s">
        <v>263</v>
      </c>
      <c r="M247" t="s">
        <v>264</v>
      </c>
      <c r="N247" t="s">
        <v>265</v>
      </c>
      <c r="O247" t="s">
        <v>379</v>
      </c>
      <c r="P247" t="s">
        <v>909</v>
      </c>
      <c r="Q247" s="261">
        <v>44755.598449074103</v>
      </c>
    </row>
    <row r="248" spans="1:17" x14ac:dyDescent="0.35">
      <c r="A248" t="s">
        <v>904</v>
      </c>
      <c r="B248" t="s">
        <v>905</v>
      </c>
      <c r="C248" s="261">
        <v>44756</v>
      </c>
      <c r="D248" t="s">
        <v>910</v>
      </c>
      <c r="E248" t="s">
        <v>911</v>
      </c>
      <c r="F248" s="262">
        <v>0</v>
      </c>
      <c r="G248" t="s">
        <v>261</v>
      </c>
      <c r="H248" s="263">
        <v>177000</v>
      </c>
      <c r="I248" s="262">
        <v>87.25</v>
      </c>
      <c r="J248" t="s">
        <v>262</v>
      </c>
      <c r="K248" s="263">
        <v>88.34</v>
      </c>
      <c r="L248" t="s">
        <v>263</v>
      </c>
      <c r="M248" t="s">
        <v>264</v>
      </c>
      <c r="N248" t="s">
        <v>265</v>
      </c>
      <c r="O248" t="s">
        <v>850</v>
      </c>
      <c r="P248" t="s">
        <v>912</v>
      </c>
      <c r="Q248" s="261">
        <v>44781.701539351903</v>
      </c>
    </row>
    <row r="249" spans="1:17" x14ac:dyDescent="0.35">
      <c r="A249" t="s">
        <v>904</v>
      </c>
      <c r="B249" t="s">
        <v>905</v>
      </c>
      <c r="C249" s="261">
        <v>44756</v>
      </c>
      <c r="D249" t="s">
        <v>913</v>
      </c>
      <c r="E249" t="s">
        <v>914</v>
      </c>
      <c r="F249" s="262">
        <v>0</v>
      </c>
      <c r="G249" t="s">
        <v>261</v>
      </c>
      <c r="H249" s="263">
        <v>162250</v>
      </c>
      <c r="I249" s="262">
        <v>79.98</v>
      </c>
      <c r="J249" t="s">
        <v>262</v>
      </c>
      <c r="K249" s="263">
        <v>80.98</v>
      </c>
      <c r="L249" t="s">
        <v>263</v>
      </c>
      <c r="M249" t="s">
        <v>264</v>
      </c>
      <c r="N249" t="s">
        <v>265</v>
      </c>
      <c r="O249" t="s">
        <v>850</v>
      </c>
      <c r="P249" t="s">
        <v>915</v>
      </c>
      <c r="Q249" s="261">
        <v>44781.701539351903</v>
      </c>
    </row>
    <row r="250" spans="1:17" x14ac:dyDescent="0.35">
      <c r="A250" t="s">
        <v>904</v>
      </c>
      <c r="B250" t="s">
        <v>905</v>
      </c>
      <c r="C250" s="261">
        <v>44756</v>
      </c>
      <c r="D250" t="s">
        <v>916</v>
      </c>
      <c r="E250" t="s">
        <v>917</v>
      </c>
      <c r="F250" s="262">
        <v>0</v>
      </c>
      <c r="G250" t="s">
        <v>261</v>
      </c>
      <c r="H250" s="263">
        <v>115000</v>
      </c>
      <c r="I250" s="262">
        <v>56.69</v>
      </c>
      <c r="J250" t="s">
        <v>262</v>
      </c>
      <c r="K250" s="263">
        <v>57.4</v>
      </c>
      <c r="L250" t="s">
        <v>263</v>
      </c>
      <c r="M250" t="s">
        <v>264</v>
      </c>
      <c r="N250" t="s">
        <v>265</v>
      </c>
      <c r="O250" t="s">
        <v>850</v>
      </c>
      <c r="P250" t="s">
        <v>918</v>
      </c>
      <c r="Q250" s="261">
        <v>44781.701539351903</v>
      </c>
    </row>
    <row r="251" spans="1:17" x14ac:dyDescent="0.35">
      <c r="A251" t="s">
        <v>904</v>
      </c>
      <c r="B251" t="s">
        <v>905</v>
      </c>
      <c r="C251" s="261">
        <v>44757</v>
      </c>
      <c r="D251" t="s">
        <v>919</v>
      </c>
      <c r="E251" t="s">
        <v>920</v>
      </c>
      <c r="F251" s="262">
        <v>0</v>
      </c>
      <c r="G251" t="s">
        <v>261</v>
      </c>
      <c r="H251" s="263">
        <v>165170</v>
      </c>
      <c r="I251" s="262">
        <v>81.42</v>
      </c>
      <c r="J251" t="s">
        <v>262</v>
      </c>
      <c r="K251" s="263">
        <v>82.44</v>
      </c>
      <c r="L251" t="s">
        <v>263</v>
      </c>
      <c r="M251" t="s">
        <v>264</v>
      </c>
      <c r="N251" t="s">
        <v>265</v>
      </c>
      <c r="O251" t="s">
        <v>850</v>
      </c>
      <c r="P251" t="s">
        <v>921</v>
      </c>
      <c r="Q251" s="261">
        <v>44781.701539351903</v>
      </c>
    </row>
    <row r="252" spans="1:17" x14ac:dyDescent="0.35">
      <c r="A252" t="s">
        <v>904</v>
      </c>
      <c r="B252" t="s">
        <v>905</v>
      </c>
      <c r="C252" s="261">
        <v>44837</v>
      </c>
      <c r="D252" t="s">
        <v>922</v>
      </c>
      <c r="E252" t="s">
        <v>923</v>
      </c>
      <c r="F252" s="262">
        <v>0</v>
      </c>
      <c r="G252" t="s">
        <v>261</v>
      </c>
      <c r="H252" s="263">
        <v>280000</v>
      </c>
      <c r="I252" s="262">
        <v>141.9</v>
      </c>
      <c r="J252" t="s">
        <v>262</v>
      </c>
      <c r="K252" s="263">
        <v>139.09</v>
      </c>
      <c r="L252" t="s">
        <v>263</v>
      </c>
      <c r="M252" t="s">
        <v>264</v>
      </c>
      <c r="N252" t="s">
        <v>265</v>
      </c>
      <c r="O252" t="s">
        <v>850</v>
      </c>
      <c r="P252" t="s">
        <v>924</v>
      </c>
      <c r="Q252" s="261">
        <v>44868.369050925903</v>
      </c>
    </row>
    <row r="253" spans="1:17" x14ac:dyDescent="0.35">
      <c r="A253" t="s">
        <v>904</v>
      </c>
      <c r="B253" t="s">
        <v>905</v>
      </c>
      <c r="C253" s="261">
        <v>44861</v>
      </c>
      <c r="D253" t="s">
        <v>880</v>
      </c>
      <c r="E253" t="s">
        <v>881</v>
      </c>
      <c r="F253" s="262">
        <v>0</v>
      </c>
      <c r="G253" t="s">
        <v>261</v>
      </c>
      <c r="H253" s="263">
        <v>1715892</v>
      </c>
      <c r="I253" s="262">
        <v>859.21</v>
      </c>
      <c r="J253" t="s">
        <v>262</v>
      </c>
      <c r="K253" s="263">
        <v>845.03</v>
      </c>
      <c r="L253" t="s">
        <v>263</v>
      </c>
      <c r="M253" t="s">
        <v>264</v>
      </c>
      <c r="N253" t="s">
        <v>265</v>
      </c>
      <c r="O253" t="s">
        <v>266</v>
      </c>
      <c r="P253" t="s">
        <v>925</v>
      </c>
      <c r="Q253" s="261">
        <v>44868.302430555603</v>
      </c>
    </row>
    <row r="254" spans="1:17" x14ac:dyDescent="0.35">
      <c r="A254" t="s">
        <v>904</v>
      </c>
      <c r="B254" t="s">
        <v>905</v>
      </c>
      <c r="C254" s="261">
        <v>44862</v>
      </c>
      <c r="D254" t="s">
        <v>926</v>
      </c>
      <c r="E254" t="s">
        <v>927</v>
      </c>
      <c r="F254" s="262">
        <v>0</v>
      </c>
      <c r="G254" t="s">
        <v>261</v>
      </c>
      <c r="H254" s="263">
        <v>665000</v>
      </c>
      <c r="I254" s="262">
        <v>337</v>
      </c>
      <c r="J254" t="s">
        <v>262</v>
      </c>
      <c r="K254" s="263">
        <v>331.44</v>
      </c>
      <c r="L254" t="s">
        <v>263</v>
      </c>
      <c r="M254" t="s">
        <v>264</v>
      </c>
      <c r="N254" t="s">
        <v>265</v>
      </c>
      <c r="O254" t="s">
        <v>850</v>
      </c>
      <c r="P254" t="s">
        <v>928</v>
      </c>
      <c r="Q254" s="261">
        <v>44873.779594907399</v>
      </c>
    </row>
    <row r="255" spans="1:17" x14ac:dyDescent="0.35">
      <c r="A255" t="s">
        <v>904</v>
      </c>
      <c r="B255" t="s">
        <v>905</v>
      </c>
      <c r="C255" s="261">
        <v>44886</v>
      </c>
      <c r="D255" t="s">
        <v>929</v>
      </c>
      <c r="E255" t="s">
        <v>930</v>
      </c>
      <c r="F255" s="262">
        <v>0</v>
      </c>
      <c r="G255" t="s">
        <v>261</v>
      </c>
      <c r="H255" s="263">
        <v>105000</v>
      </c>
      <c r="I255" s="262">
        <v>50.09</v>
      </c>
      <c r="J255" t="s">
        <v>262</v>
      </c>
      <c r="K255" s="263">
        <v>51.34</v>
      </c>
      <c r="L255" t="s">
        <v>263</v>
      </c>
      <c r="M255" t="s">
        <v>264</v>
      </c>
      <c r="N255" t="s">
        <v>265</v>
      </c>
      <c r="O255" t="s">
        <v>850</v>
      </c>
      <c r="P255" t="s">
        <v>931</v>
      </c>
      <c r="Q255" s="261">
        <v>44900.540254629603</v>
      </c>
    </row>
    <row r="256" spans="1:17" x14ac:dyDescent="0.35">
      <c r="A256" t="s">
        <v>904</v>
      </c>
      <c r="B256" t="s">
        <v>905</v>
      </c>
      <c r="C256" s="261">
        <v>44895</v>
      </c>
      <c r="D256" t="s">
        <v>895</v>
      </c>
      <c r="E256" t="s">
        <v>896</v>
      </c>
      <c r="F256" s="262">
        <v>0</v>
      </c>
      <c r="G256" t="s">
        <v>261</v>
      </c>
      <c r="H256" s="263">
        <v>1596971</v>
      </c>
      <c r="I256" s="262">
        <v>756.93</v>
      </c>
      <c r="J256" t="s">
        <v>262</v>
      </c>
      <c r="K256" s="263">
        <v>784.41</v>
      </c>
      <c r="L256" t="s">
        <v>263</v>
      </c>
      <c r="M256" t="s">
        <v>264</v>
      </c>
      <c r="N256" t="s">
        <v>265</v>
      </c>
      <c r="O256" t="s">
        <v>266</v>
      </c>
      <c r="P256" t="s">
        <v>932</v>
      </c>
      <c r="Q256" s="261">
        <v>44909.505011574103</v>
      </c>
    </row>
    <row r="257" spans="1:17" x14ac:dyDescent="0.35">
      <c r="A257" t="s">
        <v>904</v>
      </c>
      <c r="B257" t="s">
        <v>905</v>
      </c>
      <c r="C257" s="261">
        <v>44994</v>
      </c>
      <c r="D257" t="s">
        <v>933</v>
      </c>
      <c r="E257" t="s">
        <v>934</v>
      </c>
      <c r="F257" s="262">
        <v>0</v>
      </c>
      <c r="G257" t="s">
        <v>261</v>
      </c>
      <c r="H257" s="263">
        <v>60000</v>
      </c>
      <c r="I257" s="262">
        <v>27.26</v>
      </c>
      <c r="J257" t="s">
        <v>262</v>
      </c>
      <c r="K257" s="263">
        <v>29</v>
      </c>
      <c r="L257" t="s">
        <v>263</v>
      </c>
      <c r="M257" t="s">
        <v>264</v>
      </c>
      <c r="N257" t="s">
        <v>265</v>
      </c>
      <c r="O257" t="s">
        <v>900</v>
      </c>
      <c r="P257" t="s">
        <v>935</v>
      </c>
      <c r="Q257" s="261">
        <v>45016.323935185203</v>
      </c>
    </row>
    <row r="258" spans="1:17" x14ac:dyDescent="0.35">
      <c r="A258" t="s">
        <v>904</v>
      </c>
      <c r="B258" t="s">
        <v>905</v>
      </c>
      <c r="C258" s="261">
        <v>45002</v>
      </c>
      <c r="D258" t="s">
        <v>936</v>
      </c>
      <c r="E258" t="s">
        <v>937</v>
      </c>
      <c r="F258" s="262">
        <v>0</v>
      </c>
      <c r="G258" t="s">
        <v>261</v>
      </c>
      <c r="H258" s="263">
        <v>828000</v>
      </c>
      <c r="I258" s="262">
        <v>378.06</v>
      </c>
      <c r="J258" t="s">
        <v>262</v>
      </c>
      <c r="K258" s="263">
        <v>404.94</v>
      </c>
      <c r="L258" t="s">
        <v>263</v>
      </c>
      <c r="M258" t="s">
        <v>264</v>
      </c>
      <c r="N258" t="s">
        <v>265</v>
      </c>
      <c r="O258" t="s">
        <v>294</v>
      </c>
      <c r="P258" t="s">
        <v>938</v>
      </c>
      <c r="Q258" s="261">
        <v>45016.3364351852</v>
      </c>
    </row>
    <row r="259" spans="1:17" x14ac:dyDescent="0.35">
      <c r="A259" t="s">
        <v>904</v>
      </c>
      <c r="B259" t="s">
        <v>905</v>
      </c>
      <c r="C259" s="261">
        <v>45014</v>
      </c>
      <c r="D259" t="s">
        <v>939</v>
      </c>
      <c r="E259" t="s">
        <v>940</v>
      </c>
      <c r="F259" s="262">
        <v>0</v>
      </c>
      <c r="G259" t="s">
        <v>261</v>
      </c>
      <c r="H259" s="263">
        <v>300000</v>
      </c>
      <c r="I259" s="262">
        <v>135.83000000000001</v>
      </c>
      <c r="J259" t="s">
        <v>262</v>
      </c>
      <c r="K259" s="263">
        <v>145.91999999999999</v>
      </c>
      <c r="L259" t="s">
        <v>263</v>
      </c>
      <c r="M259" t="s">
        <v>264</v>
      </c>
      <c r="N259" t="s">
        <v>265</v>
      </c>
      <c r="O259" t="s">
        <v>900</v>
      </c>
      <c r="P259" t="s">
        <v>941</v>
      </c>
      <c r="Q259" s="261">
        <v>45026.244641203702</v>
      </c>
    </row>
    <row r="260" spans="1:17" x14ac:dyDescent="0.35">
      <c r="A260" t="s">
        <v>904</v>
      </c>
      <c r="B260" t="s">
        <v>905</v>
      </c>
      <c r="C260" s="261">
        <v>45035</v>
      </c>
      <c r="D260" t="s">
        <v>942</v>
      </c>
      <c r="E260" t="s">
        <v>943</v>
      </c>
      <c r="F260" s="262">
        <v>0</v>
      </c>
      <c r="G260" t="s">
        <v>261</v>
      </c>
      <c r="H260" s="263">
        <v>623040</v>
      </c>
      <c r="I260" s="262">
        <v>278.12</v>
      </c>
      <c r="J260" t="s">
        <v>262</v>
      </c>
      <c r="K260" s="263">
        <v>305.26</v>
      </c>
      <c r="L260" t="s">
        <v>263</v>
      </c>
      <c r="M260" t="s">
        <v>264</v>
      </c>
      <c r="N260" t="s">
        <v>265</v>
      </c>
      <c r="O260" t="s">
        <v>294</v>
      </c>
      <c r="P260" t="s">
        <v>944</v>
      </c>
      <c r="Q260" s="261">
        <v>45042.527812499997</v>
      </c>
    </row>
    <row r="261" spans="1:17" x14ac:dyDescent="0.35">
      <c r="A261" t="s">
        <v>904</v>
      </c>
      <c r="B261" t="s">
        <v>905</v>
      </c>
      <c r="C261" s="261">
        <v>45036</v>
      </c>
      <c r="D261" t="s">
        <v>945</v>
      </c>
      <c r="E261" t="s">
        <v>946</v>
      </c>
      <c r="F261" s="262">
        <v>0</v>
      </c>
      <c r="G261" t="s">
        <v>261</v>
      </c>
      <c r="H261" s="263">
        <v>1425000</v>
      </c>
      <c r="I261" s="262">
        <v>636.11</v>
      </c>
      <c r="J261" t="s">
        <v>262</v>
      </c>
      <c r="K261" s="263">
        <v>698.19</v>
      </c>
      <c r="L261" t="s">
        <v>263</v>
      </c>
      <c r="M261" t="s">
        <v>264</v>
      </c>
      <c r="N261" t="s">
        <v>265</v>
      </c>
      <c r="O261" t="s">
        <v>294</v>
      </c>
      <c r="P261" t="s">
        <v>947</v>
      </c>
      <c r="Q261" s="261">
        <v>45042.527824074103</v>
      </c>
    </row>
    <row r="262" spans="1:17" x14ac:dyDescent="0.35">
      <c r="A262" t="s">
        <v>904</v>
      </c>
      <c r="B262" t="s">
        <v>905</v>
      </c>
      <c r="C262" s="261">
        <v>45036</v>
      </c>
      <c r="D262" t="s">
        <v>948</v>
      </c>
      <c r="E262" t="s">
        <v>949</v>
      </c>
      <c r="F262" s="262">
        <v>0</v>
      </c>
      <c r="G262" t="s">
        <v>261</v>
      </c>
      <c r="H262" s="263">
        <v>1154040</v>
      </c>
      <c r="I262" s="262">
        <v>515.15</v>
      </c>
      <c r="J262" t="s">
        <v>262</v>
      </c>
      <c r="K262" s="263">
        <v>565.42999999999995</v>
      </c>
      <c r="L262" t="s">
        <v>263</v>
      </c>
      <c r="M262" t="s">
        <v>264</v>
      </c>
      <c r="N262" t="s">
        <v>265</v>
      </c>
      <c r="O262" t="s">
        <v>294</v>
      </c>
      <c r="P262" t="s">
        <v>950</v>
      </c>
      <c r="Q262" s="261">
        <v>45042.527835648201</v>
      </c>
    </row>
    <row r="263" spans="1:17" x14ac:dyDescent="0.35">
      <c r="A263" t="s">
        <v>904</v>
      </c>
      <c r="B263" t="s">
        <v>905</v>
      </c>
      <c r="C263" s="261">
        <v>45055</v>
      </c>
      <c r="D263" t="s">
        <v>951</v>
      </c>
      <c r="E263" t="s">
        <v>952</v>
      </c>
      <c r="F263" s="262">
        <v>0</v>
      </c>
      <c r="G263" t="s">
        <v>261</v>
      </c>
      <c r="H263" s="263">
        <v>15528800</v>
      </c>
      <c r="I263" s="262">
        <v>5128.8999999999996</v>
      </c>
      <c r="J263" t="s">
        <v>262</v>
      </c>
      <c r="K263" s="263">
        <v>5657.69</v>
      </c>
      <c r="L263" t="s">
        <v>263</v>
      </c>
      <c r="M263" t="s">
        <v>264</v>
      </c>
      <c r="N263" t="s">
        <v>265</v>
      </c>
      <c r="O263" t="s">
        <v>900</v>
      </c>
      <c r="P263" t="s">
        <v>953</v>
      </c>
      <c r="Q263" s="261">
        <v>45077.387916666703</v>
      </c>
    </row>
    <row r="264" spans="1:17" x14ac:dyDescent="0.35">
      <c r="A264" t="s">
        <v>904</v>
      </c>
      <c r="B264" t="s">
        <v>905</v>
      </c>
      <c r="C264" s="261">
        <v>45055</v>
      </c>
      <c r="D264" t="s">
        <v>954</v>
      </c>
      <c r="E264" t="s">
        <v>955</v>
      </c>
      <c r="F264" s="262">
        <v>0</v>
      </c>
      <c r="G264" t="s">
        <v>261</v>
      </c>
      <c r="H264" s="263">
        <v>2006590</v>
      </c>
      <c r="I264" s="262">
        <v>662.74</v>
      </c>
      <c r="J264" t="s">
        <v>262</v>
      </c>
      <c r="K264" s="263">
        <v>731.07</v>
      </c>
      <c r="L264" t="s">
        <v>263</v>
      </c>
      <c r="M264" t="s">
        <v>264</v>
      </c>
      <c r="N264" t="s">
        <v>265</v>
      </c>
      <c r="O264" t="s">
        <v>294</v>
      </c>
      <c r="P264" t="s">
        <v>956</v>
      </c>
      <c r="Q264" s="261">
        <v>45077.3879282407</v>
      </c>
    </row>
    <row r="265" spans="1:17" x14ac:dyDescent="0.35">
      <c r="A265" t="s">
        <v>904</v>
      </c>
      <c r="B265" t="s">
        <v>905</v>
      </c>
      <c r="C265" s="261">
        <v>45077</v>
      </c>
      <c r="D265" t="s">
        <v>957</v>
      </c>
      <c r="E265" t="s">
        <v>958</v>
      </c>
      <c r="F265" s="262">
        <v>0</v>
      </c>
      <c r="G265" t="s">
        <v>261</v>
      </c>
      <c r="H265" s="263">
        <v>360000</v>
      </c>
      <c r="I265" s="262">
        <v>120.67</v>
      </c>
      <c r="J265" t="s">
        <v>262</v>
      </c>
      <c r="K265" s="263">
        <v>129.5</v>
      </c>
      <c r="L265" t="s">
        <v>263</v>
      </c>
      <c r="M265" t="s">
        <v>264</v>
      </c>
      <c r="N265" t="s">
        <v>265</v>
      </c>
      <c r="O265" t="s">
        <v>900</v>
      </c>
      <c r="P265" t="s">
        <v>959</v>
      </c>
      <c r="Q265" s="261">
        <v>45083.3182407407</v>
      </c>
    </row>
    <row r="266" spans="1:17" x14ac:dyDescent="0.35">
      <c r="C266" s="261"/>
      <c r="E266" s="264" t="s">
        <v>960</v>
      </c>
      <c r="F266" s="265"/>
      <c r="G266" s="264"/>
      <c r="H266" s="266"/>
      <c r="I266" s="265"/>
      <c r="J266" s="264"/>
      <c r="K266" s="266">
        <f>SUBTOTAL(109,K244:K265)</f>
        <v>12110.86</v>
      </c>
      <c r="Q266" s="261"/>
    </row>
    <row r="267" spans="1:17" x14ac:dyDescent="0.35">
      <c r="A267" t="s">
        <v>961</v>
      </c>
      <c r="B267" t="s">
        <v>962</v>
      </c>
      <c r="C267" s="261">
        <v>44711</v>
      </c>
      <c r="D267" t="s">
        <v>861</v>
      </c>
      <c r="E267" t="s">
        <v>862</v>
      </c>
      <c r="F267" s="262">
        <v>0</v>
      </c>
      <c r="G267" t="s">
        <v>261</v>
      </c>
      <c r="H267" s="263">
        <v>223230</v>
      </c>
      <c r="I267" s="262">
        <v>105.07</v>
      </c>
      <c r="J267" t="s">
        <v>262</v>
      </c>
      <c r="K267" s="263">
        <v>112.95</v>
      </c>
      <c r="L267" t="s">
        <v>263</v>
      </c>
      <c r="M267" t="s">
        <v>264</v>
      </c>
      <c r="N267" t="s">
        <v>265</v>
      </c>
      <c r="O267" t="s">
        <v>266</v>
      </c>
      <c r="P267" t="s">
        <v>963</v>
      </c>
      <c r="Q267" s="261">
        <v>44722.627766203703</v>
      </c>
    </row>
    <row r="268" spans="1:17" x14ac:dyDescent="0.35">
      <c r="A268" t="s">
        <v>961</v>
      </c>
      <c r="B268" t="s">
        <v>962</v>
      </c>
      <c r="C268" s="261">
        <v>44711</v>
      </c>
      <c r="D268" t="s">
        <v>861</v>
      </c>
      <c r="E268" t="s">
        <v>864</v>
      </c>
      <c r="F268" s="262">
        <v>0</v>
      </c>
      <c r="G268" t="s">
        <v>261</v>
      </c>
      <c r="H268" s="263">
        <v>79020</v>
      </c>
      <c r="I268" s="262">
        <v>37.19</v>
      </c>
      <c r="J268" t="s">
        <v>262</v>
      </c>
      <c r="K268" s="263">
        <v>39.979999999999997</v>
      </c>
      <c r="L268" t="s">
        <v>263</v>
      </c>
      <c r="M268" t="s">
        <v>264</v>
      </c>
      <c r="N268" t="s">
        <v>265</v>
      </c>
      <c r="O268" t="s">
        <v>266</v>
      </c>
      <c r="P268" t="s">
        <v>964</v>
      </c>
      <c r="Q268" s="261">
        <v>44722.627766203703</v>
      </c>
    </row>
    <row r="269" spans="1:17" x14ac:dyDescent="0.35">
      <c r="A269" t="s">
        <v>961</v>
      </c>
      <c r="B269" t="s">
        <v>962</v>
      </c>
      <c r="C269" s="261">
        <v>44711</v>
      </c>
      <c r="D269" t="s">
        <v>861</v>
      </c>
      <c r="E269" t="s">
        <v>866</v>
      </c>
      <c r="F269" s="262">
        <v>0</v>
      </c>
      <c r="G269" t="s">
        <v>261</v>
      </c>
      <c r="H269" s="263">
        <v>100000</v>
      </c>
      <c r="I269" s="262">
        <v>47.07</v>
      </c>
      <c r="J269" t="s">
        <v>262</v>
      </c>
      <c r="K269" s="263">
        <v>50.6</v>
      </c>
      <c r="L269" t="s">
        <v>263</v>
      </c>
      <c r="M269" t="s">
        <v>264</v>
      </c>
      <c r="N269" t="s">
        <v>265</v>
      </c>
      <c r="O269" t="s">
        <v>266</v>
      </c>
      <c r="P269" t="s">
        <v>965</v>
      </c>
      <c r="Q269" s="261">
        <v>44722.627766203703</v>
      </c>
    </row>
    <row r="270" spans="1:17" x14ac:dyDescent="0.35">
      <c r="A270" t="s">
        <v>961</v>
      </c>
      <c r="B270" t="s">
        <v>962</v>
      </c>
      <c r="C270" s="261">
        <v>44711</v>
      </c>
      <c r="D270" t="s">
        <v>861</v>
      </c>
      <c r="E270" t="s">
        <v>868</v>
      </c>
      <c r="F270" s="262">
        <v>0</v>
      </c>
      <c r="G270" t="s">
        <v>261</v>
      </c>
      <c r="H270" s="263">
        <v>997729</v>
      </c>
      <c r="I270" s="262">
        <v>469.61</v>
      </c>
      <c r="J270" t="s">
        <v>262</v>
      </c>
      <c r="K270" s="263">
        <v>504.83</v>
      </c>
      <c r="L270" t="s">
        <v>263</v>
      </c>
      <c r="M270" t="s">
        <v>264</v>
      </c>
      <c r="N270" t="s">
        <v>265</v>
      </c>
      <c r="O270" t="s">
        <v>379</v>
      </c>
      <c r="P270" t="s">
        <v>966</v>
      </c>
      <c r="Q270" s="261">
        <v>44722.627766203703</v>
      </c>
    </row>
    <row r="271" spans="1:17" x14ac:dyDescent="0.35">
      <c r="A271" t="s">
        <v>961</v>
      </c>
      <c r="B271" t="s">
        <v>962</v>
      </c>
      <c r="C271" s="261">
        <v>44742</v>
      </c>
      <c r="D271" t="s">
        <v>870</v>
      </c>
      <c r="E271" t="s">
        <v>871</v>
      </c>
      <c r="F271" s="262">
        <v>0</v>
      </c>
      <c r="G271" t="s">
        <v>261</v>
      </c>
      <c r="H271" s="263">
        <v>1045488</v>
      </c>
      <c r="I271" s="262">
        <v>492.8</v>
      </c>
      <c r="J271" t="s">
        <v>262</v>
      </c>
      <c r="K271" s="263">
        <v>519.9</v>
      </c>
      <c r="L271" t="s">
        <v>263</v>
      </c>
      <c r="M271" t="s">
        <v>264</v>
      </c>
      <c r="N271" t="s">
        <v>265</v>
      </c>
      <c r="O271" t="s">
        <v>379</v>
      </c>
      <c r="P271" t="s">
        <v>967</v>
      </c>
      <c r="Q271" s="261">
        <v>44755.598449074103</v>
      </c>
    </row>
    <row r="272" spans="1:17" x14ac:dyDescent="0.35">
      <c r="A272" t="s">
        <v>961</v>
      </c>
      <c r="B272" t="s">
        <v>962</v>
      </c>
      <c r="C272" s="261">
        <v>44834</v>
      </c>
      <c r="D272" t="s">
        <v>877</v>
      </c>
      <c r="E272" t="s">
        <v>878</v>
      </c>
      <c r="F272" s="262">
        <v>0</v>
      </c>
      <c r="G272" t="s">
        <v>261</v>
      </c>
      <c r="H272" s="263">
        <v>3815813</v>
      </c>
      <c r="I272" s="262">
        <v>1954.67</v>
      </c>
      <c r="J272" t="s">
        <v>262</v>
      </c>
      <c r="K272" s="263">
        <v>1883.32</v>
      </c>
      <c r="L272" t="s">
        <v>263</v>
      </c>
      <c r="M272" t="s">
        <v>264</v>
      </c>
      <c r="N272" t="s">
        <v>265</v>
      </c>
      <c r="O272" t="s">
        <v>266</v>
      </c>
      <c r="P272" t="s">
        <v>968</v>
      </c>
      <c r="Q272" s="261">
        <v>44847.452696759297</v>
      </c>
    </row>
    <row r="273" spans="1:17" x14ac:dyDescent="0.35">
      <c r="A273" t="s">
        <v>961</v>
      </c>
      <c r="B273" t="s">
        <v>962</v>
      </c>
      <c r="C273" s="261">
        <v>44861</v>
      </c>
      <c r="D273" t="s">
        <v>880</v>
      </c>
      <c r="E273" t="s">
        <v>881</v>
      </c>
      <c r="F273" s="262">
        <v>0</v>
      </c>
      <c r="G273" t="s">
        <v>261</v>
      </c>
      <c r="H273" s="263">
        <v>1143928</v>
      </c>
      <c r="I273" s="262">
        <v>572.80999999999995</v>
      </c>
      <c r="J273" t="s">
        <v>262</v>
      </c>
      <c r="K273" s="263">
        <v>563.36</v>
      </c>
      <c r="L273" t="s">
        <v>263</v>
      </c>
      <c r="M273" t="s">
        <v>264</v>
      </c>
      <c r="N273" t="s">
        <v>265</v>
      </c>
      <c r="O273" t="s">
        <v>266</v>
      </c>
      <c r="P273" t="s">
        <v>969</v>
      </c>
      <c r="Q273" s="261">
        <v>44868.302430555603</v>
      </c>
    </row>
    <row r="274" spans="1:17" x14ac:dyDescent="0.35">
      <c r="A274" t="s">
        <v>961</v>
      </c>
      <c r="B274" t="s">
        <v>962</v>
      </c>
      <c r="C274" s="261">
        <v>44895</v>
      </c>
      <c r="D274" t="s">
        <v>895</v>
      </c>
      <c r="E274" t="s">
        <v>896</v>
      </c>
      <c r="F274" s="262">
        <v>0</v>
      </c>
      <c r="G274" t="s">
        <v>261</v>
      </c>
      <c r="H274" s="263">
        <v>1064648</v>
      </c>
      <c r="I274" s="262">
        <v>504.62</v>
      </c>
      <c r="J274" t="s">
        <v>262</v>
      </c>
      <c r="K274" s="263">
        <v>522.94000000000005</v>
      </c>
      <c r="L274" t="s">
        <v>263</v>
      </c>
      <c r="M274" t="s">
        <v>264</v>
      </c>
      <c r="N274" t="s">
        <v>265</v>
      </c>
      <c r="O274" t="s">
        <v>266</v>
      </c>
      <c r="P274" t="s">
        <v>970</v>
      </c>
      <c r="Q274" s="261">
        <v>44909.505011574103</v>
      </c>
    </row>
    <row r="275" spans="1:17" x14ac:dyDescent="0.35">
      <c r="A275" t="s">
        <v>961</v>
      </c>
      <c r="B275" t="s">
        <v>962</v>
      </c>
      <c r="C275" s="261">
        <v>45075</v>
      </c>
      <c r="D275" t="s">
        <v>717</v>
      </c>
      <c r="E275" t="s">
        <v>718</v>
      </c>
      <c r="F275" s="262">
        <v>0</v>
      </c>
      <c r="G275" t="s">
        <v>261</v>
      </c>
      <c r="H275" s="263">
        <v>55200</v>
      </c>
      <c r="I275" s="262">
        <v>18.3</v>
      </c>
      <c r="J275" t="s">
        <v>262</v>
      </c>
      <c r="K275" s="263">
        <v>19.64</v>
      </c>
      <c r="L275" t="s">
        <v>263</v>
      </c>
      <c r="M275" t="s">
        <v>264</v>
      </c>
      <c r="N275" t="s">
        <v>265</v>
      </c>
      <c r="O275" t="s">
        <v>294</v>
      </c>
      <c r="P275" t="s">
        <v>971</v>
      </c>
      <c r="Q275" s="261">
        <v>45078.316712963002</v>
      </c>
    </row>
    <row r="276" spans="1:17" x14ac:dyDescent="0.35">
      <c r="C276" s="261"/>
      <c r="E276" s="264" t="s">
        <v>972</v>
      </c>
      <c r="F276" s="265"/>
      <c r="G276" s="264"/>
      <c r="H276" s="266"/>
      <c r="I276" s="265"/>
      <c r="J276" s="264"/>
      <c r="K276" s="266">
        <f>SUBTOTAL(109,K267:K275)</f>
        <v>4217.5200000000004</v>
      </c>
      <c r="Q276" s="261"/>
    </row>
    <row r="277" spans="1:17" x14ac:dyDescent="0.35">
      <c r="A277" t="s">
        <v>973</v>
      </c>
      <c r="B277" t="s">
        <v>974</v>
      </c>
      <c r="C277" s="261">
        <v>44711</v>
      </c>
      <c r="D277" t="s">
        <v>861</v>
      </c>
      <c r="E277" t="s">
        <v>862</v>
      </c>
      <c r="F277" s="262">
        <v>0</v>
      </c>
      <c r="G277" t="s">
        <v>261</v>
      </c>
      <c r="H277" s="263">
        <v>223230</v>
      </c>
      <c r="I277" s="262">
        <v>105.07</v>
      </c>
      <c r="J277" t="s">
        <v>262</v>
      </c>
      <c r="K277" s="263">
        <v>112.95</v>
      </c>
      <c r="L277" t="s">
        <v>263</v>
      </c>
      <c r="M277" t="s">
        <v>264</v>
      </c>
      <c r="N277" t="s">
        <v>265</v>
      </c>
      <c r="O277" t="s">
        <v>266</v>
      </c>
      <c r="P277" t="s">
        <v>975</v>
      </c>
      <c r="Q277" s="261">
        <v>44722.627766203703</v>
      </c>
    </row>
    <row r="278" spans="1:17" x14ac:dyDescent="0.35">
      <c r="A278" t="s">
        <v>973</v>
      </c>
      <c r="B278" t="s">
        <v>974</v>
      </c>
      <c r="C278" s="261">
        <v>44711</v>
      </c>
      <c r="D278" t="s">
        <v>861</v>
      </c>
      <c r="E278" t="s">
        <v>864</v>
      </c>
      <c r="F278" s="262">
        <v>0</v>
      </c>
      <c r="G278" t="s">
        <v>261</v>
      </c>
      <c r="H278" s="263">
        <v>79020</v>
      </c>
      <c r="I278" s="262">
        <v>37.19</v>
      </c>
      <c r="J278" t="s">
        <v>262</v>
      </c>
      <c r="K278" s="263">
        <v>39.979999999999997</v>
      </c>
      <c r="L278" t="s">
        <v>263</v>
      </c>
      <c r="M278" t="s">
        <v>264</v>
      </c>
      <c r="N278" t="s">
        <v>265</v>
      </c>
      <c r="O278" t="s">
        <v>266</v>
      </c>
      <c r="P278" t="s">
        <v>976</v>
      </c>
      <c r="Q278" s="261">
        <v>44722.627766203703</v>
      </c>
    </row>
    <row r="279" spans="1:17" x14ac:dyDescent="0.35">
      <c r="A279" t="s">
        <v>973</v>
      </c>
      <c r="B279" t="s">
        <v>974</v>
      </c>
      <c r="C279" s="261">
        <v>44711</v>
      </c>
      <c r="D279" t="s">
        <v>861</v>
      </c>
      <c r="E279" t="s">
        <v>866</v>
      </c>
      <c r="F279" s="262">
        <v>0</v>
      </c>
      <c r="G279" t="s">
        <v>261</v>
      </c>
      <c r="H279" s="263">
        <v>100000</v>
      </c>
      <c r="I279" s="262">
        <v>47.07</v>
      </c>
      <c r="J279" t="s">
        <v>262</v>
      </c>
      <c r="K279" s="263">
        <v>50.6</v>
      </c>
      <c r="L279" t="s">
        <v>263</v>
      </c>
      <c r="M279" t="s">
        <v>264</v>
      </c>
      <c r="N279" t="s">
        <v>265</v>
      </c>
      <c r="O279" t="s">
        <v>266</v>
      </c>
      <c r="P279" t="s">
        <v>977</v>
      </c>
      <c r="Q279" s="261">
        <v>44722.627766203703</v>
      </c>
    </row>
    <row r="280" spans="1:17" x14ac:dyDescent="0.35">
      <c r="A280" t="s">
        <v>973</v>
      </c>
      <c r="B280" t="s">
        <v>974</v>
      </c>
      <c r="C280" s="261">
        <v>44711</v>
      </c>
      <c r="D280" t="s">
        <v>861</v>
      </c>
      <c r="E280" t="s">
        <v>868</v>
      </c>
      <c r="F280" s="262">
        <v>0</v>
      </c>
      <c r="G280" t="s">
        <v>261</v>
      </c>
      <c r="H280" s="263">
        <v>997728</v>
      </c>
      <c r="I280" s="262">
        <v>469.61</v>
      </c>
      <c r="J280" t="s">
        <v>262</v>
      </c>
      <c r="K280" s="263">
        <v>504.83</v>
      </c>
      <c r="L280" t="s">
        <v>263</v>
      </c>
      <c r="M280" t="s">
        <v>264</v>
      </c>
      <c r="N280" t="s">
        <v>265</v>
      </c>
      <c r="O280" t="s">
        <v>379</v>
      </c>
      <c r="P280" t="s">
        <v>978</v>
      </c>
      <c r="Q280" s="261">
        <v>44722.627766203703</v>
      </c>
    </row>
    <row r="281" spans="1:17" x14ac:dyDescent="0.35">
      <c r="A281" t="s">
        <v>973</v>
      </c>
      <c r="B281" t="s">
        <v>974</v>
      </c>
      <c r="C281" s="261">
        <v>44742</v>
      </c>
      <c r="D281" t="s">
        <v>870</v>
      </c>
      <c r="E281" t="s">
        <v>871</v>
      </c>
      <c r="F281" s="262">
        <v>0</v>
      </c>
      <c r="G281" t="s">
        <v>261</v>
      </c>
      <c r="H281" s="263">
        <v>522744</v>
      </c>
      <c r="I281" s="262">
        <v>246.4</v>
      </c>
      <c r="J281" t="s">
        <v>262</v>
      </c>
      <c r="K281" s="263">
        <v>259.95</v>
      </c>
      <c r="L281" t="s">
        <v>263</v>
      </c>
      <c r="M281" t="s">
        <v>264</v>
      </c>
      <c r="N281" t="s">
        <v>265</v>
      </c>
      <c r="O281" t="s">
        <v>379</v>
      </c>
      <c r="P281" t="s">
        <v>979</v>
      </c>
      <c r="Q281" s="261">
        <v>44755.598449074103</v>
      </c>
    </row>
    <row r="282" spans="1:17" x14ac:dyDescent="0.35">
      <c r="A282" t="s">
        <v>973</v>
      </c>
      <c r="B282" t="s">
        <v>974</v>
      </c>
      <c r="C282" s="261">
        <v>44861</v>
      </c>
      <c r="D282" t="s">
        <v>880</v>
      </c>
      <c r="E282" t="s">
        <v>881</v>
      </c>
      <c r="F282" s="262">
        <v>0</v>
      </c>
      <c r="G282" t="s">
        <v>261</v>
      </c>
      <c r="H282" s="263">
        <v>571964</v>
      </c>
      <c r="I282" s="262">
        <v>286.39999999999998</v>
      </c>
      <c r="J282" t="s">
        <v>262</v>
      </c>
      <c r="K282" s="263">
        <v>281.67</v>
      </c>
      <c r="L282" t="s">
        <v>263</v>
      </c>
      <c r="M282" t="s">
        <v>264</v>
      </c>
      <c r="N282" t="s">
        <v>265</v>
      </c>
      <c r="O282" t="s">
        <v>379</v>
      </c>
      <c r="P282" t="s">
        <v>980</v>
      </c>
      <c r="Q282" s="261">
        <v>44868.302430555603</v>
      </c>
    </row>
    <row r="283" spans="1:17" x14ac:dyDescent="0.35">
      <c r="A283" t="s">
        <v>973</v>
      </c>
      <c r="B283" t="s">
        <v>974</v>
      </c>
      <c r="C283" s="261">
        <v>44895</v>
      </c>
      <c r="D283" t="s">
        <v>895</v>
      </c>
      <c r="E283" t="s">
        <v>896</v>
      </c>
      <c r="F283" s="262">
        <v>0</v>
      </c>
      <c r="G283" t="s">
        <v>261</v>
      </c>
      <c r="H283" s="263">
        <v>532324</v>
      </c>
      <c r="I283" s="262">
        <v>252.31</v>
      </c>
      <c r="J283" t="s">
        <v>262</v>
      </c>
      <c r="K283" s="263">
        <v>261.47000000000003</v>
      </c>
      <c r="L283" t="s">
        <v>263</v>
      </c>
      <c r="M283" t="s">
        <v>264</v>
      </c>
      <c r="N283" t="s">
        <v>265</v>
      </c>
      <c r="O283" t="s">
        <v>266</v>
      </c>
      <c r="P283" t="s">
        <v>981</v>
      </c>
      <c r="Q283" s="261">
        <v>44909.505011574103</v>
      </c>
    </row>
    <row r="284" spans="1:17" x14ac:dyDescent="0.35">
      <c r="A284" t="s">
        <v>973</v>
      </c>
      <c r="B284" t="s">
        <v>974</v>
      </c>
      <c r="C284" s="261">
        <v>45041</v>
      </c>
      <c r="D284" t="s">
        <v>982</v>
      </c>
      <c r="E284" t="s">
        <v>983</v>
      </c>
      <c r="F284" s="262">
        <v>0</v>
      </c>
      <c r="G284" t="s">
        <v>261</v>
      </c>
      <c r="H284" s="263">
        <v>4280000</v>
      </c>
      <c r="I284" s="262">
        <v>1893.09</v>
      </c>
      <c r="J284" t="s">
        <v>262</v>
      </c>
      <c r="K284" s="263">
        <v>2077.29</v>
      </c>
      <c r="L284" t="s">
        <v>263</v>
      </c>
      <c r="M284" t="s">
        <v>264</v>
      </c>
      <c r="N284" t="s">
        <v>265</v>
      </c>
      <c r="O284" t="s">
        <v>294</v>
      </c>
      <c r="P284" t="s">
        <v>984</v>
      </c>
      <c r="Q284" s="261">
        <v>45050.370995370402</v>
      </c>
    </row>
    <row r="285" spans="1:17" x14ac:dyDescent="0.35">
      <c r="A285" t="s">
        <v>973</v>
      </c>
      <c r="B285" t="s">
        <v>974</v>
      </c>
      <c r="C285" s="261">
        <v>45046</v>
      </c>
      <c r="D285" t="s">
        <v>985</v>
      </c>
      <c r="E285" t="s">
        <v>728</v>
      </c>
      <c r="F285" s="262">
        <v>0</v>
      </c>
      <c r="G285" t="s">
        <v>261</v>
      </c>
      <c r="H285" s="263">
        <v>205800</v>
      </c>
      <c r="I285" s="262">
        <v>91.03</v>
      </c>
      <c r="J285" t="s">
        <v>262</v>
      </c>
      <c r="K285" s="263">
        <v>99.89</v>
      </c>
      <c r="L285" t="s">
        <v>263</v>
      </c>
      <c r="M285" t="s">
        <v>264</v>
      </c>
      <c r="N285" t="s">
        <v>265</v>
      </c>
      <c r="O285" t="s">
        <v>294</v>
      </c>
      <c r="P285" t="s">
        <v>986</v>
      </c>
      <c r="Q285" s="261">
        <v>45058.353101851899</v>
      </c>
    </row>
    <row r="286" spans="1:17" x14ac:dyDescent="0.35">
      <c r="A286" t="s">
        <v>973</v>
      </c>
      <c r="B286" t="s">
        <v>974</v>
      </c>
      <c r="C286" s="261">
        <v>45046</v>
      </c>
      <c r="D286" t="s">
        <v>987</v>
      </c>
      <c r="E286" t="s">
        <v>988</v>
      </c>
      <c r="F286" s="262">
        <v>0</v>
      </c>
      <c r="G286" t="s">
        <v>261</v>
      </c>
      <c r="H286" s="263">
        <v>205200</v>
      </c>
      <c r="I286" s="262">
        <v>90.76</v>
      </c>
      <c r="J286" t="s">
        <v>262</v>
      </c>
      <c r="K286" s="263">
        <v>99.59</v>
      </c>
      <c r="L286" t="s">
        <v>263</v>
      </c>
      <c r="M286" t="s">
        <v>264</v>
      </c>
      <c r="N286" t="s">
        <v>265</v>
      </c>
      <c r="O286" t="s">
        <v>294</v>
      </c>
      <c r="P286" t="s">
        <v>989</v>
      </c>
      <c r="Q286" s="261">
        <v>45058.353101851899</v>
      </c>
    </row>
    <row r="287" spans="1:17" x14ac:dyDescent="0.35">
      <c r="A287" t="s">
        <v>973</v>
      </c>
      <c r="B287" t="s">
        <v>974</v>
      </c>
      <c r="C287" s="261">
        <v>45055</v>
      </c>
      <c r="D287" t="s">
        <v>990</v>
      </c>
      <c r="E287" t="s">
        <v>991</v>
      </c>
      <c r="F287" s="262">
        <v>0</v>
      </c>
      <c r="G287" t="s">
        <v>261</v>
      </c>
      <c r="H287" s="263">
        <v>600000</v>
      </c>
      <c r="I287" s="262">
        <v>198.91</v>
      </c>
      <c r="J287" t="s">
        <v>262</v>
      </c>
      <c r="K287" s="263">
        <v>219.42</v>
      </c>
      <c r="L287" t="s">
        <v>263</v>
      </c>
      <c r="M287" t="s">
        <v>264</v>
      </c>
      <c r="N287" t="s">
        <v>265</v>
      </c>
      <c r="O287" t="s">
        <v>294</v>
      </c>
      <c r="P287" t="s">
        <v>992</v>
      </c>
      <c r="Q287" s="261">
        <v>45078.333483796298</v>
      </c>
    </row>
    <row r="288" spans="1:17" x14ac:dyDescent="0.35">
      <c r="A288" t="s">
        <v>973</v>
      </c>
      <c r="B288" t="s">
        <v>974</v>
      </c>
      <c r="C288" s="261">
        <v>45055</v>
      </c>
      <c r="D288" t="s">
        <v>993</v>
      </c>
      <c r="E288" t="s">
        <v>994</v>
      </c>
      <c r="F288" s="262">
        <v>0</v>
      </c>
      <c r="G288" t="s">
        <v>261</v>
      </c>
      <c r="H288" s="263">
        <v>4280000</v>
      </c>
      <c r="I288" s="262">
        <v>1418.87</v>
      </c>
      <c r="J288" t="s">
        <v>262</v>
      </c>
      <c r="K288" s="263">
        <v>1565.16</v>
      </c>
      <c r="L288" t="s">
        <v>263</v>
      </c>
      <c r="M288" t="s">
        <v>264</v>
      </c>
      <c r="N288" t="s">
        <v>265</v>
      </c>
      <c r="O288" t="s">
        <v>294</v>
      </c>
      <c r="P288" t="s">
        <v>995</v>
      </c>
      <c r="Q288" s="261">
        <v>45078.333495370403</v>
      </c>
    </row>
    <row r="289" spans="1:17" x14ac:dyDescent="0.35">
      <c r="A289" t="s">
        <v>973</v>
      </c>
      <c r="B289" t="s">
        <v>974</v>
      </c>
      <c r="C289" s="261">
        <v>45055</v>
      </c>
      <c r="D289" t="s">
        <v>996</v>
      </c>
      <c r="E289" t="s">
        <v>997</v>
      </c>
      <c r="F289" s="262">
        <v>0</v>
      </c>
      <c r="G289" t="s">
        <v>261</v>
      </c>
      <c r="H289" s="263">
        <v>4280000</v>
      </c>
      <c r="I289" s="262">
        <v>1413.61</v>
      </c>
      <c r="J289" t="s">
        <v>262</v>
      </c>
      <c r="K289" s="263">
        <v>1559.35</v>
      </c>
      <c r="L289" t="s">
        <v>263</v>
      </c>
      <c r="M289" t="s">
        <v>264</v>
      </c>
      <c r="N289" t="s">
        <v>265</v>
      </c>
      <c r="O289" t="s">
        <v>294</v>
      </c>
      <c r="P289" t="s">
        <v>998</v>
      </c>
      <c r="Q289" s="261">
        <v>45077.3879282407</v>
      </c>
    </row>
    <row r="290" spans="1:17" x14ac:dyDescent="0.35">
      <c r="A290" t="s">
        <v>973</v>
      </c>
      <c r="B290" t="s">
        <v>974</v>
      </c>
      <c r="C290" s="261">
        <v>45055</v>
      </c>
      <c r="D290" t="s">
        <v>996</v>
      </c>
      <c r="E290" t="s">
        <v>997</v>
      </c>
      <c r="F290" s="262">
        <v>0</v>
      </c>
      <c r="G290" t="s">
        <v>261</v>
      </c>
      <c r="H290" s="263">
        <v>4280000</v>
      </c>
      <c r="I290" s="262">
        <v>1413.61</v>
      </c>
      <c r="J290" t="s">
        <v>262</v>
      </c>
      <c r="K290" s="263">
        <v>1559.35</v>
      </c>
      <c r="L290" t="s">
        <v>263</v>
      </c>
      <c r="M290" t="s">
        <v>264</v>
      </c>
      <c r="N290" t="s">
        <v>265</v>
      </c>
      <c r="O290" t="s">
        <v>294</v>
      </c>
      <c r="P290" t="s">
        <v>999</v>
      </c>
      <c r="Q290" s="261">
        <v>45077.3879282407</v>
      </c>
    </row>
    <row r="291" spans="1:17" x14ac:dyDescent="0.35">
      <c r="A291" t="s">
        <v>973</v>
      </c>
      <c r="B291" t="s">
        <v>974</v>
      </c>
      <c r="C291" s="261">
        <v>45069</v>
      </c>
      <c r="D291" t="s">
        <v>1000</v>
      </c>
      <c r="E291" t="s">
        <v>297</v>
      </c>
      <c r="F291" s="262">
        <v>0</v>
      </c>
      <c r="G291" t="s">
        <v>261</v>
      </c>
      <c r="H291" s="263">
        <v>4280000</v>
      </c>
      <c r="I291" s="262">
        <v>1413.61</v>
      </c>
      <c r="J291" t="s">
        <v>262</v>
      </c>
      <c r="K291" s="263">
        <v>1527.83</v>
      </c>
      <c r="L291" t="s">
        <v>263</v>
      </c>
      <c r="M291" t="s">
        <v>264</v>
      </c>
      <c r="N291" t="s">
        <v>265</v>
      </c>
      <c r="O291" t="s">
        <v>294</v>
      </c>
      <c r="P291" t="s">
        <v>1001</v>
      </c>
      <c r="Q291" s="261">
        <v>45077.387916666703</v>
      </c>
    </row>
    <row r="292" spans="1:17" x14ac:dyDescent="0.35">
      <c r="A292" t="s">
        <v>973</v>
      </c>
      <c r="B292" t="s">
        <v>974</v>
      </c>
      <c r="C292" s="261">
        <v>45069</v>
      </c>
      <c r="D292" t="s">
        <v>1002</v>
      </c>
      <c r="E292" t="s">
        <v>1003</v>
      </c>
      <c r="F292" s="262">
        <v>0</v>
      </c>
      <c r="G292" t="s">
        <v>261</v>
      </c>
      <c r="H292" s="263">
        <v>4280000</v>
      </c>
      <c r="I292" s="262">
        <v>1413.61</v>
      </c>
      <c r="J292" t="s">
        <v>262</v>
      </c>
      <c r="K292" s="263">
        <v>1527.83</v>
      </c>
      <c r="L292" t="s">
        <v>263</v>
      </c>
      <c r="M292" t="s">
        <v>264</v>
      </c>
      <c r="N292" t="s">
        <v>265</v>
      </c>
      <c r="O292" t="s">
        <v>294</v>
      </c>
      <c r="P292" t="s">
        <v>1004</v>
      </c>
      <c r="Q292" s="261">
        <v>45077.3879282407</v>
      </c>
    </row>
    <row r="293" spans="1:17" x14ac:dyDescent="0.35">
      <c r="A293" t="s">
        <v>973</v>
      </c>
      <c r="B293" t="s">
        <v>974</v>
      </c>
      <c r="C293" s="261">
        <v>45071</v>
      </c>
      <c r="D293" t="s">
        <v>1005</v>
      </c>
      <c r="E293" t="s">
        <v>1006</v>
      </c>
      <c r="F293" s="262">
        <v>0</v>
      </c>
      <c r="G293" t="s">
        <v>261</v>
      </c>
      <c r="H293" s="263">
        <v>500000</v>
      </c>
      <c r="I293" s="262">
        <v>165.76</v>
      </c>
      <c r="J293" t="s">
        <v>262</v>
      </c>
      <c r="K293" s="263">
        <v>179.15</v>
      </c>
      <c r="L293" t="s">
        <v>263</v>
      </c>
      <c r="M293" t="s">
        <v>264</v>
      </c>
      <c r="N293" t="s">
        <v>265</v>
      </c>
      <c r="O293" t="s">
        <v>294</v>
      </c>
      <c r="P293" t="s">
        <v>1007</v>
      </c>
      <c r="Q293" s="261">
        <v>45078.3335069444</v>
      </c>
    </row>
    <row r="294" spans="1:17" x14ac:dyDescent="0.35">
      <c r="A294" t="s">
        <v>973</v>
      </c>
      <c r="B294" t="s">
        <v>974</v>
      </c>
      <c r="C294" s="261">
        <v>45075</v>
      </c>
      <c r="D294" t="s">
        <v>717</v>
      </c>
      <c r="E294" t="s">
        <v>718</v>
      </c>
      <c r="F294" s="262">
        <v>0</v>
      </c>
      <c r="G294" t="s">
        <v>261</v>
      </c>
      <c r="H294" s="263">
        <v>307050</v>
      </c>
      <c r="I294" s="262">
        <v>101.79</v>
      </c>
      <c r="J294" t="s">
        <v>262</v>
      </c>
      <c r="K294" s="263">
        <v>109.24</v>
      </c>
      <c r="L294" t="s">
        <v>263</v>
      </c>
      <c r="M294" t="s">
        <v>264</v>
      </c>
      <c r="N294" t="s">
        <v>265</v>
      </c>
      <c r="O294" t="s">
        <v>277</v>
      </c>
      <c r="P294" t="s">
        <v>1008</v>
      </c>
      <c r="Q294" s="261">
        <v>45078.316712963002</v>
      </c>
    </row>
    <row r="295" spans="1:17" x14ac:dyDescent="0.35">
      <c r="A295" t="s">
        <v>973</v>
      </c>
      <c r="B295" t="s">
        <v>974</v>
      </c>
      <c r="C295" s="261">
        <v>45075</v>
      </c>
      <c r="D295" t="s">
        <v>1009</v>
      </c>
      <c r="E295" t="s">
        <v>1010</v>
      </c>
      <c r="F295" s="262">
        <v>0</v>
      </c>
      <c r="G295" t="s">
        <v>261</v>
      </c>
      <c r="H295" s="263">
        <v>265650</v>
      </c>
      <c r="I295" s="262">
        <v>88.65</v>
      </c>
      <c r="J295" t="s">
        <v>262</v>
      </c>
      <c r="K295" s="263">
        <v>95.14</v>
      </c>
      <c r="L295" t="s">
        <v>263</v>
      </c>
      <c r="M295" t="s">
        <v>264</v>
      </c>
      <c r="N295" t="s">
        <v>265</v>
      </c>
      <c r="O295" t="s">
        <v>294</v>
      </c>
      <c r="P295" t="s">
        <v>1011</v>
      </c>
      <c r="Q295" s="261">
        <v>45078.316736111097</v>
      </c>
    </row>
    <row r="296" spans="1:17" x14ac:dyDescent="0.35">
      <c r="C296" s="261"/>
      <c r="E296" s="264" t="s">
        <v>1012</v>
      </c>
      <c r="F296" s="265"/>
      <c r="G296" s="264"/>
      <c r="H296" s="266"/>
      <c r="I296" s="265"/>
      <c r="J296" s="264"/>
      <c r="K296" s="266">
        <f>SUBTOTAL(109,K277:K295)</f>
        <v>12130.689999999999</v>
      </c>
      <c r="Q296" s="261"/>
    </row>
    <row r="297" spans="1:17" x14ac:dyDescent="0.35">
      <c r="A297" t="s">
        <v>1013</v>
      </c>
      <c r="B297" t="s">
        <v>1014</v>
      </c>
      <c r="C297" s="261">
        <v>44711</v>
      </c>
      <c r="D297" t="s">
        <v>861</v>
      </c>
      <c r="E297" t="s">
        <v>862</v>
      </c>
      <c r="F297" s="262">
        <v>0</v>
      </c>
      <c r="G297" t="s">
        <v>261</v>
      </c>
      <c r="H297" s="263">
        <v>223230</v>
      </c>
      <c r="I297" s="262">
        <v>105.07</v>
      </c>
      <c r="J297" t="s">
        <v>262</v>
      </c>
      <c r="K297" s="263">
        <v>112.95</v>
      </c>
      <c r="L297" t="s">
        <v>263</v>
      </c>
      <c r="M297" t="s">
        <v>264</v>
      </c>
      <c r="N297" t="s">
        <v>265</v>
      </c>
      <c r="O297" t="s">
        <v>266</v>
      </c>
      <c r="P297" t="s">
        <v>1015</v>
      </c>
      <c r="Q297" s="261">
        <v>44722.627766203703</v>
      </c>
    </row>
    <row r="298" spans="1:17" x14ac:dyDescent="0.35">
      <c r="A298" t="s">
        <v>1013</v>
      </c>
      <c r="B298" t="s">
        <v>1014</v>
      </c>
      <c r="C298" s="261">
        <v>44711</v>
      </c>
      <c r="D298" t="s">
        <v>861</v>
      </c>
      <c r="E298" t="s">
        <v>864</v>
      </c>
      <c r="F298" s="262">
        <v>0</v>
      </c>
      <c r="G298" t="s">
        <v>261</v>
      </c>
      <c r="H298" s="263">
        <v>79020</v>
      </c>
      <c r="I298" s="262">
        <v>37.19</v>
      </c>
      <c r="J298" t="s">
        <v>262</v>
      </c>
      <c r="K298" s="263">
        <v>39.979999999999997</v>
      </c>
      <c r="L298" t="s">
        <v>263</v>
      </c>
      <c r="M298" t="s">
        <v>264</v>
      </c>
      <c r="N298" t="s">
        <v>265</v>
      </c>
      <c r="O298" t="s">
        <v>266</v>
      </c>
      <c r="P298" t="s">
        <v>1016</v>
      </c>
      <c r="Q298" s="261">
        <v>44722.627766203703</v>
      </c>
    </row>
    <row r="299" spans="1:17" x14ac:dyDescent="0.35">
      <c r="A299" t="s">
        <v>1013</v>
      </c>
      <c r="B299" t="s">
        <v>1014</v>
      </c>
      <c r="C299" s="261">
        <v>44711</v>
      </c>
      <c r="D299" t="s">
        <v>861</v>
      </c>
      <c r="E299" t="s">
        <v>866</v>
      </c>
      <c r="F299" s="262">
        <v>0</v>
      </c>
      <c r="G299" t="s">
        <v>261</v>
      </c>
      <c r="H299" s="263">
        <v>100000</v>
      </c>
      <c r="I299" s="262">
        <v>47.07</v>
      </c>
      <c r="J299" t="s">
        <v>262</v>
      </c>
      <c r="K299" s="263">
        <v>50.6</v>
      </c>
      <c r="L299" t="s">
        <v>263</v>
      </c>
      <c r="M299" t="s">
        <v>264</v>
      </c>
      <c r="N299" t="s">
        <v>265</v>
      </c>
      <c r="O299" t="s">
        <v>266</v>
      </c>
      <c r="P299" t="s">
        <v>1017</v>
      </c>
      <c r="Q299" s="261">
        <v>44722.627766203703</v>
      </c>
    </row>
    <row r="300" spans="1:17" x14ac:dyDescent="0.35">
      <c r="A300" t="s">
        <v>1013</v>
      </c>
      <c r="B300" t="s">
        <v>1014</v>
      </c>
      <c r="C300" s="261">
        <v>44711</v>
      </c>
      <c r="D300" t="s">
        <v>861</v>
      </c>
      <c r="E300" t="s">
        <v>868</v>
      </c>
      <c r="F300" s="262">
        <v>0</v>
      </c>
      <c r="G300" t="s">
        <v>261</v>
      </c>
      <c r="H300" s="263">
        <v>997728</v>
      </c>
      <c r="I300" s="262">
        <v>469.61</v>
      </c>
      <c r="J300" t="s">
        <v>262</v>
      </c>
      <c r="K300" s="263">
        <v>504.83</v>
      </c>
      <c r="L300" t="s">
        <v>263</v>
      </c>
      <c r="M300" t="s">
        <v>264</v>
      </c>
      <c r="N300" t="s">
        <v>265</v>
      </c>
      <c r="O300" t="s">
        <v>379</v>
      </c>
      <c r="P300" t="s">
        <v>1018</v>
      </c>
      <c r="Q300" s="261">
        <v>44722.627766203703</v>
      </c>
    </row>
    <row r="301" spans="1:17" x14ac:dyDescent="0.35">
      <c r="A301" t="s">
        <v>1013</v>
      </c>
      <c r="B301" t="s">
        <v>1014</v>
      </c>
      <c r="C301" s="261">
        <v>44742</v>
      </c>
      <c r="D301" t="s">
        <v>870</v>
      </c>
      <c r="E301" t="s">
        <v>871</v>
      </c>
      <c r="F301" s="262">
        <v>0</v>
      </c>
      <c r="G301" t="s">
        <v>261</v>
      </c>
      <c r="H301" s="263">
        <v>522743</v>
      </c>
      <c r="I301" s="262">
        <v>246.4</v>
      </c>
      <c r="J301" t="s">
        <v>262</v>
      </c>
      <c r="K301" s="263">
        <v>259.95</v>
      </c>
      <c r="L301" t="s">
        <v>263</v>
      </c>
      <c r="M301" t="s">
        <v>264</v>
      </c>
      <c r="N301" t="s">
        <v>265</v>
      </c>
      <c r="O301" t="s">
        <v>379</v>
      </c>
      <c r="P301" t="s">
        <v>1019</v>
      </c>
      <c r="Q301" s="261">
        <v>44755.598460648202</v>
      </c>
    </row>
    <row r="302" spans="1:17" x14ac:dyDescent="0.35">
      <c r="A302" t="s">
        <v>1013</v>
      </c>
      <c r="B302" t="s">
        <v>1014</v>
      </c>
      <c r="C302" s="261">
        <v>44861</v>
      </c>
      <c r="D302" t="s">
        <v>880</v>
      </c>
      <c r="E302" t="s">
        <v>881</v>
      </c>
      <c r="F302" s="262">
        <v>0</v>
      </c>
      <c r="G302" t="s">
        <v>261</v>
      </c>
      <c r="H302" s="263">
        <v>571965</v>
      </c>
      <c r="I302" s="262">
        <v>286.41000000000003</v>
      </c>
      <c r="J302" t="s">
        <v>262</v>
      </c>
      <c r="K302" s="263">
        <v>281.68</v>
      </c>
      <c r="L302" t="s">
        <v>263</v>
      </c>
      <c r="M302" t="s">
        <v>264</v>
      </c>
      <c r="N302" t="s">
        <v>265</v>
      </c>
      <c r="O302" t="s">
        <v>266</v>
      </c>
      <c r="P302" t="s">
        <v>1020</v>
      </c>
      <c r="Q302" s="261">
        <v>44868.302430555603</v>
      </c>
    </row>
    <row r="303" spans="1:17" x14ac:dyDescent="0.35">
      <c r="A303" t="s">
        <v>1013</v>
      </c>
      <c r="B303" t="s">
        <v>1014</v>
      </c>
      <c r="C303" s="261">
        <v>44888</v>
      </c>
      <c r="D303" t="s">
        <v>1021</v>
      </c>
      <c r="E303" t="s">
        <v>1022</v>
      </c>
      <c r="F303" s="262">
        <v>0</v>
      </c>
      <c r="G303" t="s">
        <v>261</v>
      </c>
      <c r="H303" s="263">
        <v>174000</v>
      </c>
      <c r="I303" s="262">
        <v>83.01</v>
      </c>
      <c r="J303" t="s">
        <v>262</v>
      </c>
      <c r="K303" s="263">
        <v>85.09</v>
      </c>
      <c r="L303" t="s">
        <v>263</v>
      </c>
      <c r="M303" t="s">
        <v>264</v>
      </c>
      <c r="N303" t="s">
        <v>265</v>
      </c>
      <c r="O303" t="s">
        <v>850</v>
      </c>
      <c r="P303" t="s">
        <v>1023</v>
      </c>
      <c r="Q303" s="261">
        <v>44900.540266203701</v>
      </c>
    </row>
    <row r="304" spans="1:17" x14ac:dyDescent="0.35">
      <c r="A304" t="s">
        <v>1013</v>
      </c>
      <c r="B304" t="s">
        <v>1014</v>
      </c>
      <c r="C304" s="261">
        <v>44895</v>
      </c>
      <c r="D304" t="s">
        <v>895</v>
      </c>
      <c r="E304" t="s">
        <v>896</v>
      </c>
      <c r="F304" s="262">
        <v>0</v>
      </c>
      <c r="G304" t="s">
        <v>261</v>
      </c>
      <c r="H304" s="263">
        <v>532323</v>
      </c>
      <c r="I304" s="262">
        <v>252.31</v>
      </c>
      <c r="J304" t="s">
        <v>262</v>
      </c>
      <c r="K304" s="263">
        <v>261.47000000000003</v>
      </c>
      <c r="L304" t="s">
        <v>263</v>
      </c>
      <c r="M304" t="s">
        <v>264</v>
      </c>
      <c r="N304" t="s">
        <v>265</v>
      </c>
      <c r="O304" t="s">
        <v>266</v>
      </c>
      <c r="P304" t="s">
        <v>1024</v>
      </c>
      <c r="Q304" s="261">
        <v>44909.505011574103</v>
      </c>
    </row>
    <row r="305" spans="1:17" x14ac:dyDescent="0.35">
      <c r="A305" t="s">
        <v>1013</v>
      </c>
      <c r="B305" t="s">
        <v>1014</v>
      </c>
      <c r="C305" s="261">
        <v>44984</v>
      </c>
      <c r="D305" t="s">
        <v>1025</v>
      </c>
      <c r="E305" t="s">
        <v>1026</v>
      </c>
      <c r="F305" s="262">
        <v>0</v>
      </c>
      <c r="G305" t="s">
        <v>261</v>
      </c>
      <c r="H305" s="263">
        <v>73500</v>
      </c>
      <c r="I305" s="262">
        <v>33.6</v>
      </c>
      <c r="J305" t="s">
        <v>262</v>
      </c>
      <c r="K305" s="263">
        <v>35.409999999999997</v>
      </c>
      <c r="L305" t="s">
        <v>263</v>
      </c>
      <c r="M305" t="s">
        <v>264</v>
      </c>
      <c r="N305" t="s">
        <v>265</v>
      </c>
      <c r="O305" t="s">
        <v>273</v>
      </c>
      <c r="P305" t="s">
        <v>1027</v>
      </c>
      <c r="Q305" s="261">
        <v>44992.439490740697</v>
      </c>
    </row>
    <row r="306" spans="1:17" x14ac:dyDescent="0.35">
      <c r="A306" t="s">
        <v>1013</v>
      </c>
      <c r="B306" t="s">
        <v>1014</v>
      </c>
      <c r="C306" s="261">
        <v>44988</v>
      </c>
      <c r="D306" t="s">
        <v>1028</v>
      </c>
      <c r="E306" t="s">
        <v>1029</v>
      </c>
      <c r="F306" s="262">
        <v>0</v>
      </c>
      <c r="G306" t="s">
        <v>261</v>
      </c>
      <c r="H306" s="263">
        <v>33109620</v>
      </c>
      <c r="I306" s="262">
        <v>15163.7</v>
      </c>
      <c r="J306" t="s">
        <v>262</v>
      </c>
      <c r="K306" s="263">
        <v>15982.54</v>
      </c>
      <c r="L306" t="s">
        <v>263</v>
      </c>
      <c r="M306" t="s">
        <v>264</v>
      </c>
      <c r="N306" t="s">
        <v>265</v>
      </c>
      <c r="O306" t="s">
        <v>875</v>
      </c>
      <c r="P306" t="s">
        <v>1030</v>
      </c>
      <c r="Q306" s="261">
        <v>44999.419398148202</v>
      </c>
    </row>
    <row r="307" spans="1:17" x14ac:dyDescent="0.35">
      <c r="A307" t="s">
        <v>1013</v>
      </c>
      <c r="B307" t="s">
        <v>1014</v>
      </c>
      <c r="C307" s="261">
        <v>44988</v>
      </c>
      <c r="D307" t="s">
        <v>1031</v>
      </c>
      <c r="E307" t="s">
        <v>1032</v>
      </c>
      <c r="F307" s="262">
        <v>0</v>
      </c>
      <c r="G307" t="s">
        <v>261</v>
      </c>
      <c r="H307" s="263">
        <v>572000</v>
      </c>
      <c r="I307" s="262">
        <v>261.97000000000003</v>
      </c>
      <c r="J307" t="s">
        <v>262</v>
      </c>
      <c r="K307" s="263">
        <v>276.12</v>
      </c>
      <c r="L307" t="s">
        <v>263</v>
      </c>
      <c r="M307" t="s">
        <v>264</v>
      </c>
      <c r="N307" t="s">
        <v>265</v>
      </c>
      <c r="O307" t="s">
        <v>294</v>
      </c>
      <c r="P307" t="s">
        <v>1033</v>
      </c>
      <c r="Q307" s="261">
        <v>44999.419421296298</v>
      </c>
    </row>
    <row r="308" spans="1:17" x14ac:dyDescent="0.35">
      <c r="C308" s="261"/>
      <c r="E308" s="264" t="s">
        <v>1034</v>
      </c>
      <c r="F308" s="265"/>
      <c r="G308" s="264"/>
      <c r="H308" s="266"/>
      <c r="I308" s="265"/>
      <c r="J308" s="264"/>
      <c r="K308" s="266">
        <f>SUBTOTAL(109,K297:K307)</f>
        <v>17890.62</v>
      </c>
      <c r="Q308" s="261"/>
    </row>
    <row r="309" spans="1:17" x14ac:dyDescent="0.35">
      <c r="C309" s="261"/>
      <c r="E309" s="269" t="s">
        <v>3271</v>
      </c>
      <c r="F309" s="270"/>
      <c r="G309" s="269"/>
      <c r="H309" s="271"/>
      <c r="I309" s="270"/>
      <c r="J309" s="269"/>
      <c r="K309" s="271">
        <f>K243+K266+K276+K296+K308</f>
        <v>66959.03</v>
      </c>
      <c r="Q309" s="261"/>
    </row>
    <row r="310" spans="1:17" x14ac:dyDescent="0.35">
      <c r="A310" t="s">
        <v>1035</v>
      </c>
      <c r="B310" t="s">
        <v>1036</v>
      </c>
      <c r="C310" s="261">
        <v>44771</v>
      </c>
      <c r="D310" t="s">
        <v>581</v>
      </c>
      <c r="E310" t="s">
        <v>1037</v>
      </c>
      <c r="F310" s="262">
        <v>0</v>
      </c>
      <c r="G310" t="s">
        <v>261</v>
      </c>
      <c r="H310" s="263">
        <v>1656338</v>
      </c>
      <c r="I310" s="262">
        <v>807.02</v>
      </c>
      <c r="J310" t="s">
        <v>262</v>
      </c>
      <c r="K310" s="263">
        <v>821.79</v>
      </c>
      <c r="L310" t="s">
        <v>263</v>
      </c>
      <c r="M310" t="s">
        <v>264</v>
      </c>
      <c r="N310" t="s">
        <v>265</v>
      </c>
      <c r="O310" t="s">
        <v>266</v>
      </c>
      <c r="P310" t="s">
        <v>1038</v>
      </c>
      <c r="Q310" s="261">
        <v>44784.347037036998</v>
      </c>
    </row>
    <row r="311" spans="1:17" x14ac:dyDescent="0.35">
      <c r="A311" t="s">
        <v>1035</v>
      </c>
      <c r="B311" t="s">
        <v>1036</v>
      </c>
      <c r="C311" s="261">
        <v>44771</v>
      </c>
      <c r="D311" t="s">
        <v>581</v>
      </c>
      <c r="E311" t="s">
        <v>1039</v>
      </c>
      <c r="F311" s="262">
        <v>0</v>
      </c>
      <c r="G311" t="s">
        <v>261</v>
      </c>
      <c r="H311" s="263">
        <v>2340358</v>
      </c>
      <c r="I311" s="262">
        <v>1140.3</v>
      </c>
      <c r="J311" t="s">
        <v>262</v>
      </c>
      <c r="K311" s="263">
        <v>1161.17</v>
      </c>
      <c r="L311" t="s">
        <v>263</v>
      </c>
      <c r="M311" t="s">
        <v>264</v>
      </c>
      <c r="N311" t="s">
        <v>265</v>
      </c>
      <c r="O311" t="s">
        <v>266</v>
      </c>
      <c r="P311" t="s">
        <v>1040</v>
      </c>
      <c r="Q311" s="261">
        <v>44784.347037036998</v>
      </c>
    </row>
    <row r="312" spans="1:17" x14ac:dyDescent="0.35">
      <c r="A312" t="s">
        <v>1035</v>
      </c>
      <c r="B312" t="s">
        <v>1036</v>
      </c>
      <c r="C312" s="261">
        <v>44804</v>
      </c>
      <c r="D312" t="s">
        <v>678</v>
      </c>
      <c r="E312" t="s">
        <v>1041</v>
      </c>
      <c r="F312" s="262">
        <v>0</v>
      </c>
      <c r="G312" t="s">
        <v>261</v>
      </c>
      <c r="H312" s="263">
        <v>10675</v>
      </c>
      <c r="I312" s="262">
        <v>5.32</v>
      </c>
      <c r="J312" t="s">
        <v>262</v>
      </c>
      <c r="K312" s="263">
        <v>5.28</v>
      </c>
      <c r="L312" t="s">
        <v>263</v>
      </c>
      <c r="M312" t="s">
        <v>264</v>
      </c>
      <c r="N312" t="s">
        <v>265</v>
      </c>
      <c r="O312" t="s">
        <v>266</v>
      </c>
      <c r="P312" t="s">
        <v>1042</v>
      </c>
      <c r="Q312" s="261">
        <v>44817.709166666697</v>
      </c>
    </row>
    <row r="313" spans="1:17" x14ac:dyDescent="0.35">
      <c r="A313" t="s">
        <v>1035</v>
      </c>
      <c r="B313" t="s">
        <v>1036</v>
      </c>
      <c r="C313" s="261">
        <v>44834</v>
      </c>
      <c r="D313" t="s">
        <v>1043</v>
      </c>
      <c r="E313" t="s">
        <v>1044</v>
      </c>
      <c r="F313" s="262">
        <v>0</v>
      </c>
      <c r="G313" t="s">
        <v>261</v>
      </c>
      <c r="H313" s="263">
        <v>190000</v>
      </c>
      <c r="I313" s="262">
        <v>97.33</v>
      </c>
      <c r="J313" t="s">
        <v>262</v>
      </c>
      <c r="K313" s="263">
        <v>93.78</v>
      </c>
      <c r="L313" t="s">
        <v>263</v>
      </c>
      <c r="M313" t="s">
        <v>264</v>
      </c>
      <c r="N313" t="s">
        <v>265</v>
      </c>
      <c r="O313" t="s">
        <v>379</v>
      </c>
      <c r="P313" t="s">
        <v>1045</v>
      </c>
      <c r="Q313" s="261">
        <v>44847.452696759297</v>
      </c>
    </row>
    <row r="314" spans="1:17" x14ac:dyDescent="0.35">
      <c r="A314" t="s">
        <v>1035</v>
      </c>
      <c r="B314" t="s">
        <v>1036</v>
      </c>
      <c r="C314" s="261">
        <v>44834</v>
      </c>
      <c r="D314" t="s">
        <v>681</v>
      </c>
      <c r="E314" t="s">
        <v>1046</v>
      </c>
      <c r="F314" s="262">
        <v>0</v>
      </c>
      <c r="G314" t="s">
        <v>261</v>
      </c>
      <c r="H314" s="263">
        <v>5449198</v>
      </c>
      <c r="I314" s="262">
        <v>2791.39</v>
      </c>
      <c r="J314" t="s">
        <v>262</v>
      </c>
      <c r="K314" s="263">
        <v>2689.5</v>
      </c>
      <c r="L314" t="s">
        <v>263</v>
      </c>
      <c r="M314" t="s">
        <v>264</v>
      </c>
      <c r="N314" t="s">
        <v>265</v>
      </c>
      <c r="O314" t="s">
        <v>266</v>
      </c>
      <c r="P314" t="s">
        <v>1047</v>
      </c>
      <c r="Q314" s="261">
        <v>44847.452708333301</v>
      </c>
    </row>
    <row r="315" spans="1:17" x14ac:dyDescent="0.35">
      <c r="A315" t="s">
        <v>1035</v>
      </c>
      <c r="B315" t="s">
        <v>1036</v>
      </c>
      <c r="C315" s="261">
        <v>44890</v>
      </c>
      <c r="D315" t="s">
        <v>1048</v>
      </c>
      <c r="E315" t="s">
        <v>1049</v>
      </c>
      <c r="F315" s="262">
        <v>0</v>
      </c>
      <c r="G315" t="s">
        <v>261</v>
      </c>
      <c r="H315" s="263">
        <v>120000</v>
      </c>
      <c r="I315" s="262">
        <v>57.25</v>
      </c>
      <c r="J315" t="s">
        <v>262</v>
      </c>
      <c r="K315" s="263">
        <v>58.68</v>
      </c>
      <c r="L315" t="s">
        <v>263</v>
      </c>
      <c r="M315" t="s">
        <v>264</v>
      </c>
      <c r="N315" t="s">
        <v>265</v>
      </c>
      <c r="O315" t="s">
        <v>273</v>
      </c>
      <c r="P315" t="s">
        <v>1050</v>
      </c>
      <c r="Q315" s="261">
        <v>44900.540266203701</v>
      </c>
    </row>
    <row r="316" spans="1:17" x14ac:dyDescent="0.35">
      <c r="A316" t="s">
        <v>1035</v>
      </c>
      <c r="B316" t="s">
        <v>1036</v>
      </c>
      <c r="C316" s="261">
        <v>44895</v>
      </c>
      <c r="D316" t="s">
        <v>1051</v>
      </c>
      <c r="E316" t="s">
        <v>1052</v>
      </c>
      <c r="F316" s="262">
        <v>0</v>
      </c>
      <c r="G316" t="s">
        <v>261</v>
      </c>
      <c r="H316" s="263">
        <v>307080</v>
      </c>
      <c r="I316" s="262">
        <v>145.55000000000001</v>
      </c>
      <c r="J316" t="s">
        <v>262</v>
      </c>
      <c r="K316" s="263">
        <v>150.83000000000001</v>
      </c>
      <c r="L316" t="s">
        <v>263</v>
      </c>
      <c r="M316" t="s">
        <v>264</v>
      </c>
      <c r="N316" t="s">
        <v>265</v>
      </c>
      <c r="O316" t="s">
        <v>294</v>
      </c>
      <c r="P316" t="s">
        <v>1053</v>
      </c>
      <c r="Q316" s="261">
        <v>44909.585694444402</v>
      </c>
    </row>
    <row r="317" spans="1:17" x14ac:dyDescent="0.35">
      <c r="A317" t="s">
        <v>1035</v>
      </c>
      <c r="B317" t="s">
        <v>1036</v>
      </c>
      <c r="C317" s="261">
        <v>44895</v>
      </c>
      <c r="D317" t="s">
        <v>1054</v>
      </c>
      <c r="E317" t="s">
        <v>1052</v>
      </c>
      <c r="F317" s="262">
        <v>0</v>
      </c>
      <c r="G317" t="s">
        <v>261</v>
      </c>
      <c r="H317" s="263">
        <v>388968</v>
      </c>
      <c r="I317" s="262">
        <v>184.36</v>
      </c>
      <c r="J317" t="s">
        <v>262</v>
      </c>
      <c r="K317" s="263">
        <v>191.05</v>
      </c>
      <c r="L317" t="s">
        <v>263</v>
      </c>
      <c r="M317" t="s">
        <v>264</v>
      </c>
      <c r="N317" t="s">
        <v>265</v>
      </c>
      <c r="O317" t="s">
        <v>294</v>
      </c>
      <c r="P317" t="s">
        <v>1055</v>
      </c>
      <c r="Q317" s="261">
        <v>44909.585694444402</v>
      </c>
    </row>
    <row r="318" spans="1:17" x14ac:dyDescent="0.35">
      <c r="A318" t="s">
        <v>1035</v>
      </c>
      <c r="B318" t="s">
        <v>1036</v>
      </c>
      <c r="C318" s="261">
        <v>44895</v>
      </c>
      <c r="D318" t="s">
        <v>1056</v>
      </c>
      <c r="E318" t="s">
        <v>1052</v>
      </c>
      <c r="F318" s="262">
        <v>0</v>
      </c>
      <c r="G318" t="s">
        <v>261</v>
      </c>
      <c r="H318" s="263">
        <v>184248</v>
      </c>
      <c r="I318" s="262">
        <v>87.33</v>
      </c>
      <c r="J318" t="s">
        <v>262</v>
      </c>
      <c r="K318" s="263">
        <v>90.5</v>
      </c>
      <c r="L318" t="s">
        <v>263</v>
      </c>
      <c r="M318" t="s">
        <v>264</v>
      </c>
      <c r="N318" t="s">
        <v>265</v>
      </c>
      <c r="O318" t="s">
        <v>294</v>
      </c>
      <c r="P318" t="s">
        <v>1057</v>
      </c>
      <c r="Q318" s="261">
        <v>44909.585706018501</v>
      </c>
    </row>
    <row r="319" spans="1:17" x14ac:dyDescent="0.35">
      <c r="A319" t="s">
        <v>1035</v>
      </c>
      <c r="B319" t="s">
        <v>1036</v>
      </c>
      <c r="C319" s="261">
        <v>44895</v>
      </c>
      <c r="D319" t="s">
        <v>802</v>
      </c>
      <c r="E319" t="s">
        <v>1058</v>
      </c>
      <c r="F319" s="262">
        <v>0</v>
      </c>
      <c r="G319" t="s">
        <v>261</v>
      </c>
      <c r="H319" s="263">
        <v>3230682</v>
      </c>
      <c r="I319" s="262">
        <v>1531.27</v>
      </c>
      <c r="J319" t="s">
        <v>262</v>
      </c>
      <c r="K319" s="263">
        <v>1586.86</v>
      </c>
      <c r="L319" t="s">
        <v>263</v>
      </c>
      <c r="M319" t="s">
        <v>264</v>
      </c>
      <c r="N319" t="s">
        <v>265</v>
      </c>
      <c r="O319" t="s">
        <v>266</v>
      </c>
      <c r="P319" t="s">
        <v>1059</v>
      </c>
      <c r="Q319" s="261">
        <v>44909.505011574103</v>
      </c>
    </row>
    <row r="320" spans="1:17" x14ac:dyDescent="0.35">
      <c r="A320" t="s">
        <v>1035</v>
      </c>
      <c r="B320" t="s">
        <v>1036</v>
      </c>
      <c r="C320" s="261">
        <v>44895</v>
      </c>
      <c r="D320" t="s">
        <v>1060</v>
      </c>
      <c r="E320" t="s">
        <v>1061</v>
      </c>
      <c r="F320" s="262">
        <v>0</v>
      </c>
      <c r="G320" t="s">
        <v>261</v>
      </c>
      <c r="H320" s="263">
        <v>381078</v>
      </c>
      <c r="I320" s="262">
        <v>180.62</v>
      </c>
      <c r="J320" t="s">
        <v>262</v>
      </c>
      <c r="K320" s="263">
        <v>187.18</v>
      </c>
      <c r="L320" t="s">
        <v>263</v>
      </c>
      <c r="M320" t="s">
        <v>264</v>
      </c>
      <c r="N320" t="s">
        <v>265</v>
      </c>
      <c r="O320" t="s">
        <v>266</v>
      </c>
      <c r="P320" t="s">
        <v>1062</v>
      </c>
      <c r="Q320" s="261">
        <v>44909.505023148202</v>
      </c>
    </row>
    <row r="321" spans="1:17" x14ac:dyDescent="0.35">
      <c r="A321" t="s">
        <v>1035</v>
      </c>
      <c r="B321" t="s">
        <v>1036</v>
      </c>
      <c r="C321" s="261">
        <v>44904</v>
      </c>
      <c r="D321" t="s">
        <v>1063</v>
      </c>
      <c r="E321" t="s">
        <v>1064</v>
      </c>
      <c r="F321" s="262">
        <v>0</v>
      </c>
      <c r="G321" t="s">
        <v>261</v>
      </c>
      <c r="H321" s="263">
        <v>120000</v>
      </c>
      <c r="I321" s="262">
        <v>55.37</v>
      </c>
      <c r="J321" t="s">
        <v>262</v>
      </c>
      <c r="K321" s="263">
        <v>58.39</v>
      </c>
      <c r="L321" t="s">
        <v>263</v>
      </c>
      <c r="M321" t="s">
        <v>264</v>
      </c>
      <c r="N321" t="s">
        <v>265</v>
      </c>
      <c r="O321" t="s">
        <v>273</v>
      </c>
      <c r="P321" t="s">
        <v>1065</v>
      </c>
      <c r="Q321" s="261">
        <v>44937.624120370398</v>
      </c>
    </row>
    <row r="322" spans="1:17" x14ac:dyDescent="0.35">
      <c r="A322" t="s">
        <v>1035</v>
      </c>
      <c r="B322" t="s">
        <v>1036</v>
      </c>
      <c r="C322" s="261">
        <v>44907</v>
      </c>
      <c r="D322" t="s">
        <v>1066</v>
      </c>
      <c r="E322" t="s">
        <v>1067</v>
      </c>
      <c r="F322" s="262">
        <v>0</v>
      </c>
      <c r="G322" t="s">
        <v>261</v>
      </c>
      <c r="H322" s="263">
        <v>500000</v>
      </c>
      <c r="I322" s="262">
        <v>230.73</v>
      </c>
      <c r="J322" t="s">
        <v>262</v>
      </c>
      <c r="K322" s="263">
        <v>242.68</v>
      </c>
      <c r="L322" t="s">
        <v>263</v>
      </c>
      <c r="M322" t="s">
        <v>264</v>
      </c>
      <c r="N322" t="s">
        <v>265</v>
      </c>
      <c r="O322" t="s">
        <v>294</v>
      </c>
      <c r="P322" t="s">
        <v>1068</v>
      </c>
      <c r="Q322" s="261">
        <v>44936.421979166698</v>
      </c>
    </row>
    <row r="323" spans="1:17" x14ac:dyDescent="0.35">
      <c r="A323" t="s">
        <v>1035</v>
      </c>
      <c r="B323" t="s">
        <v>1036</v>
      </c>
      <c r="C323" s="261">
        <v>44907</v>
      </c>
      <c r="D323" t="s">
        <v>1066</v>
      </c>
      <c r="E323" t="s">
        <v>1067</v>
      </c>
      <c r="F323" s="262">
        <v>0</v>
      </c>
      <c r="G323" t="s">
        <v>261</v>
      </c>
      <c r="H323" s="263">
        <v>500000</v>
      </c>
      <c r="I323" s="262">
        <v>230.73</v>
      </c>
      <c r="J323" t="s">
        <v>262</v>
      </c>
      <c r="K323" s="263">
        <v>242.68</v>
      </c>
      <c r="L323" t="s">
        <v>263</v>
      </c>
      <c r="M323" t="s">
        <v>264</v>
      </c>
      <c r="N323" t="s">
        <v>265</v>
      </c>
      <c r="O323" t="s">
        <v>294</v>
      </c>
      <c r="P323" t="s">
        <v>1069</v>
      </c>
      <c r="Q323" s="261">
        <v>44936.421979166698</v>
      </c>
    </row>
    <row r="324" spans="1:17" x14ac:dyDescent="0.35">
      <c r="A324" t="s">
        <v>1035</v>
      </c>
      <c r="B324" t="s">
        <v>1036</v>
      </c>
      <c r="C324" s="261">
        <v>44907</v>
      </c>
      <c r="D324" t="s">
        <v>1066</v>
      </c>
      <c r="E324" t="s">
        <v>1067</v>
      </c>
      <c r="F324" s="262">
        <v>0</v>
      </c>
      <c r="G324" t="s">
        <v>261</v>
      </c>
      <c r="H324" s="263">
        <v>500000</v>
      </c>
      <c r="I324" s="262">
        <v>230.73</v>
      </c>
      <c r="J324" t="s">
        <v>262</v>
      </c>
      <c r="K324" s="263">
        <v>242.68</v>
      </c>
      <c r="L324" t="s">
        <v>263</v>
      </c>
      <c r="M324" t="s">
        <v>264</v>
      </c>
      <c r="N324" t="s">
        <v>265</v>
      </c>
      <c r="O324" t="s">
        <v>294</v>
      </c>
      <c r="P324" t="s">
        <v>1070</v>
      </c>
      <c r="Q324" s="261">
        <v>44936.421979166698</v>
      </c>
    </row>
    <row r="325" spans="1:17" x14ac:dyDescent="0.35">
      <c r="A325" t="s">
        <v>1035</v>
      </c>
      <c r="B325" t="s">
        <v>1036</v>
      </c>
      <c r="C325" s="261">
        <v>44911</v>
      </c>
      <c r="D325" t="s">
        <v>1071</v>
      </c>
      <c r="E325" t="s">
        <v>1072</v>
      </c>
      <c r="F325" s="262">
        <v>0</v>
      </c>
      <c r="G325" t="s">
        <v>261</v>
      </c>
      <c r="H325" s="263">
        <v>102360</v>
      </c>
      <c r="I325" s="262">
        <v>47.75</v>
      </c>
      <c r="J325" t="s">
        <v>262</v>
      </c>
      <c r="K325" s="263">
        <v>50.22</v>
      </c>
      <c r="L325" t="s">
        <v>263</v>
      </c>
      <c r="M325" t="s">
        <v>264</v>
      </c>
      <c r="N325" t="s">
        <v>265</v>
      </c>
      <c r="O325" t="s">
        <v>294</v>
      </c>
      <c r="P325" t="s">
        <v>1073</v>
      </c>
      <c r="Q325" s="261">
        <v>44939.557210648098</v>
      </c>
    </row>
    <row r="326" spans="1:17" x14ac:dyDescent="0.35">
      <c r="A326" t="s">
        <v>1035</v>
      </c>
      <c r="B326" t="s">
        <v>1036</v>
      </c>
      <c r="C326" s="261">
        <v>44911</v>
      </c>
      <c r="D326" t="s">
        <v>1074</v>
      </c>
      <c r="E326" t="s">
        <v>1072</v>
      </c>
      <c r="F326" s="262">
        <v>0</v>
      </c>
      <c r="G326" t="s">
        <v>261</v>
      </c>
      <c r="H326" s="263">
        <v>368496</v>
      </c>
      <c r="I326" s="262">
        <v>171.89</v>
      </c>
      <c r="J326" t="s">
        <v>262</v>
      </c>
      <c r="K326" s="263">
        <v>180.79</v>
      </c>
      <c r="L326" t="s">
        <v>263</v>
      </c>
      <c r="M326" t="s">
        <v>264</v>
      </c>
      <c r="N326" t="s">
        <v>265</v>
      </c>
      <c r="O326" t="s">
        <v>294</v>
      </c>
      <c r="P326" t="s">
        <v>1075</v>
      </c>
      <c r="Q326" s="261">
        <v>44939.557210648098</v>
      </c>
    </row>
    <row r="327" spans="1:17" x14ac:dyDescent="0.35">
      <c r="A327" t="s">
        <v>1035</v>
      </c>
      <c r="B327" t="s">
        <v>1036</v>
      </c>
      <c r="C327" s="261">
        <v>44911</v>
      </c>
      <c r="D327" t="s">
        <v>1076</v>
      </c>
      <c r="E327" t="s">
        <v>1072</v>
      </c>
      <c r="F327" s="262">
        <v>0</v>
      </c>
      <c r="G327" t="s">
        <v>261</v>
      </c>
      <c r="H327" s="263">
        <v>593688</v>
      </c>
      <c r="I327" s="262">
        <v>276.94</v>
      </c>
      <c r="J327" t="s">
        <v>262</v>
      </c>
      <c r="K327" s="263">
        <v>291.29000000000002</v>
      </c>
      <c r="L327" t="s">
        <v>263</v>
      </c>
      <c r="M327" t="s">
        <v>264</v>
      </c>
      <c r="N327" t="s">
        <v>265</v>
      </c>
      <c r="O327" t="s">
        <v>294</v>
      </c>
      <c r="P327" t="s">
        <v>1077</v>
      </c>
      <c r="Q327" s="261">
        <v>44939.557210648098</v>
      </c>
    </row>
    <row r="328" spans="1:17" x14ac:dyDescent="0.35">
      <c r="A328" t="s">
        <v>1035</v>
      </c>
      <c r="B328" t="s">
        <v>1036</v>
      </c>
      <c r="C328" s="261">
        <v>44911</v>
      </c>
      <c r="D328" t="s">
        <v>1078</v>
      </c>
      <c r="E328" t="s">
        <v>1072</v>
      </c>
      <c r="F328" s="262">
        <v>0</v>
      </c>
      <c r="G328" t="s">
        <v>261</v>
      </c>
      <c r="H328" s="263">
        <v>81888</v>
      </c>
      <c r="I328" s="262">
        <v>38.200000000000003</v>
      </c>
      <c r="J328" t="s">
        <v>262</v>
      </c>
      <c r="K328" s="263">
        <v>40.18</v>
      </c>
      <c r="L328" t="s">
        <v>263</v>
      </c>
      <c r="M328" t="s">
        <v>264</v>
      </c>
      <c r="N328" t="s">
        <v>265</v>
      </c>
      <c r="O328" t="s">
        <v>294</v>
      </c>
      <c r="P328" t="s">
        <v>1079</v>
      </c>
      <c r="Q328" s="261">
        <v>44939.557210648098</v>
      </c>
    </row>
    <row r="329" spans="1:17" x14ac:dyDescent="0.35">
      <c r="A329" t="s">
        <v>1035</v>
      </c>
      <c r="B329" t="s">
        <v>1036</v>
      </c>
      <c r="C329" s="261">
        <v>44911</v>
      </c>
      <c r="D329" t="s">
        <v>1080</v>
      </c>
      <c r="E329" t="s">
        <v>1072</v>
      </c>
      <c r="F329" s="262">
        <v>0</v>
      </c>
      <c r="G329" t="s">
        <v>261</v>
      </c>
      <c r="H329" s="263">
        <v>491328</v>
      </c>
      <c r="I329" s="262">
        <v>229.19</v>
      </c>
      <c r="J329" t="s">
        <v>262</v>
      </c>
      <c r="K329" s="263">
        <v>241.06</v>
      </c>
      <c r="L329" t="s">
        <v>263</v>
      </c>
      <c r="M329" t="s">
        <v>264</v>
      </c>
      <c r="N329" t="s">
        <v>265</v>
      </c>
      <c r="O329" t="s">
        <v>294</v>
      </c>
      <c r="P329" t="s">
        <v>1081</v>
      </c>
      <c r="Q329" s="261">
        <v>44939.557210648098</v>
      </c>
    </row>
    <row r="330" spans="1:17" x14ac:dyDescent="0.35">
      <c r="A330" t="s">
        <v>1035</v>
      </c>
      <c r="B330" t="s">
        <v>1036</v>
      </c>
      <c r="C330" s="261">
        <v>44911</v>
      </c>
      <c r="D330" t="s">
        <v>1082</v>
      </c>
      <c r="E330" t="s">
        <v>1072</v>
      </c>
      <c r="F330" s="262">
        <v>0</v>
      </c>
      <c r="G330" t="s">
        <v>261</v>
      </c>
      <c r="H330" s="263">
        <v>102360</v>
      </c>
      <c r="I330" s="262">
        <v>47.75</v>
      </c>
      <c r="J330" t="s">
        <v>262</v>
      </c>
      <c r="K330" s="263">
        <v>50.22</v>
      </c>
      <c r="L330" t="s">
        <v>263</v>
      </c>
      <c r="M330" t="s">
        <v>264</v>
      </c>
      <c r="N330" t="s">
        <v>265</v>
      </c>
      <c r="O330" t="s">
        <v>294</v>
      </c>
      <c r="P330" t="s">
        <v>1083</v>
      </c>
      <c r="Q330" s="261">
        <v>44939.557210648098</v>
      </c>
    </row>
    <row r="331" spans="1:17" x14ac:dyDescent="0.35">
      <c r="A331" t="s">
        <v>1035</v>
      </c>
      <c r="B331" t="s">
        <v>1036</v>
      </c>
      <c r="C331" s="261">
        <v>44917</v>
      </c>
      <c r="D331" t="s">
        <v>1084</v>
      </c>
      <c r="E331" t="s">
        <v>1085</v>
      </c>
      <c r="F331" s="262">
        <v>0</v>
      </c>
      <c r="G331" t="s">
        <v>261</v>
      </c>
      <c r="H331" s="263">
        <v>500000</v>
      </c>
      <c r="I331" s="262">
        <v>230.73</v>
      </c>
      <c r="J331" t="s">
        <v>262</v>
      </c>
      <c r="K331" s="263">
        <v>245.06</v>
      </c>
      <c r="L331" t="s">
        <v>263</v>
      </c>
      <c r="M331" t="s">
        <v>264</v>
      </c>
      <c r="N331" t="s">
        <v>265</v>
      </c>
      <c r="O331" t="s">
        <v>294</v>
      </c>
      <c r="P331" t="s">
        <v>1086</v>
      </c>
      <c r="Q331" s="261">
        <v>44935.738217592603</v>
      </c>
    </row>
    <row r="332" spans="1:17" x14ac:dyDescent="0.35">
      <c r="A332" t="s">
        <v>1035</v>
      </c>
      <c r="B332" t="s">
        <v>1036</v>
      </c>
      <c r="C332" s="261">
        <v>44917</v>
      </c>
      <c r="D332" t="s">
        <v>1084</v>
      </c>
      <c r="E332" t="s">
        <v>1085</v>
      </c>
      <c r="F332" s="262">
        <v>0</v>
      </c>
      <c r="G332" t="s">
        <v>261</v>
      </c>
      <c r="H332" s="263">
        <v>500000</v>
      </c>
      <c r="I332" s="262">
        <v>230.73</v>
      </c>
      <c r="J332" t="s">
        <v>262</v>
      </c>
      <c r="K332" s="263">
        <v>245.06</v>
      </c>
      <c r="L332" t="s">
        <v>263</v>
      </c>
      <c r="M332" t="s">
        <v>264</v>
      </c>
      <c r="N332" t="s">
        <v>265</v>
      </c>
      <c r="O332" t="s">
        <v>294</v>
      </c>
      <c r="P332" t="s">
        <v>1087</v>
      </c>
      <c r="Q332" s="261">
        <v>44935.738217592603</v>
      </c>
    </row>
    <row r="333" spans="1:17" x14ac:dyDescent="0.35">
      <c r="A333" t="s">
        <v>1035</v>
      </c>
      <c r="B333" t="s">
        <v>1036</v>
      </c>
      <c r="C333" s="261">
        <v>44917</v>
      </c>
      <c r="D333" t="s">
        <v>1084</v>
      </c>
      <c r="E333" t="s">
        <v>1085</v>
      </c>
      <c r="F333" s="262">
        <v>0</v>
      </c>
      <c r="G333" t="s">
        <v>261</v>
      </c>
      <c r="H333" s="263">
        <v>500000</v>
      </c>
      <c r="I333" s="262">
        <v>230.73</v>
      </c>
      <c r="J333" t="s">
        <v>262</v>
      </c>
      <c r="K333" s="263">
        <v>245.06</v>
      </c>
      <c r="L333" t="s">
        <v>263</v>
      </c>
      <c r="M333" t="s">
        <v>264</v>
      </c>
      <c r="N333" t="s">
        <v>265</v>
      </c>
      <c r="O333" t="s">
        <v>294</v>
      </c>
      <c r="P333" t="s">
        <v>1088</v>
      </c>
      <c r="Q333" s="261">
        <v>44935.738217592603</v>
      </c>
    </row>
    <row r="334" spans="1:17" x14ac:dyDescent="0.35">
      <c r="A334" t="s">
        <v>1035</v>
      </c>
      <c r="B334" t="s">
        <v>1036</v>
      </c>
      <c r="C334" s="261">
        <v>44925</v>
      </c>
      <c r="D334" t="s">
        <v>1089</v>
      </c>
      <c r="E334" t="s">
        <v>1090</v>
      </c>
      <c r="F334" s="262">
        <v>0</v>
      </c>
      <c r="G334" t="s">
        <v>261</v>
      </c>
      <c r="H334" s="263">
        <v>6592041</v>
      </c>
      <c r="I334" s="262">
        <v>3041.9</v>
      </c>
      <c r="J334" t="s">
        <v>262</v>
      </c>
      <c r="K334" s="263">
        <v>3230.19</v>
      </c>
      <c r="L334" t="s">
        <v>263</v>
      </c>
      <c r="M334" t="s">
        <v>264</v>
      </c>
      <c r="N334" t="s">
        <v>265</v>
      </c>
      <c r="O334" t="s">
        <v>379</v>
      </c>
      <c r="P334" t="s">
        <v>1091</v>
      </c>
      <c r="Q334" s="261">
        <v>44937.540833333303</v>
      </c>
    </row>
    <row r="335" spans="1:17" x14ac:dyDescent="0.35">
      <c r="A335" t="s">
        <v>1035</v>
      </c>
      <c r="B335" t="s">
        <v>1036</v>
      </c>
      <c r="C335" s="261">
        <v>44925</v>
      </c>
      <c r="D335" t="s">
        <v>1089</v>
      </c>
      <c r="E335" t="s">
        <v>1092</v>
      </c>
      <c r="F335" s="262">
        <v>0</v>
      </c>
      <c r="G335" t="s">
        <v>261</v>
      </c>
      <c r="H335" s="263">
        <v>8456373.8000000007</v>
      </c>
      <c r="I335" s="262">
        <v>3902.2</v>
      </c>
      <c r="J335" t="s">
        <v>262</v>
      </c>
      <c r="K335" s="263">
        <v>4143.75</v>
      </c>
      <c r="L335" t="s">
        <v>263</v>
      </c>
      <c r="M335" t="s">
        <v>264</v>
      </c>
      <c r="N335" t="s">
        <v>265</v>
      </c>
      <c r="O335" t="s">
        <v>266</v>
      </c>
      <c r="P335" t="s">
        <v>1093</v>
      </c>
      <c r="Q335" s="261">
        <v>44937.540833333303</v>
      </c>
    </row>
    <row r="336" spans="1:17" x14ac:dyDescent="0.35">
      <c r="A336" t="s">
        <v>1035</v>
      </c>
      <c r="B336" t="s">
        <v>1036</v>
      </c>
      <c r="C336" s="261">
        <v>44926</v>
      </c>
      <c r="D336" t="s">
        <v>1094</v>
      </c>
      <c r="E336" t="s">
        <v>1095</v>
      </c>
      <c r="F336" s="262">
        <v>0</v>
      </c>
      <c r="G336" t="s">
        <v>261</v>
      </c>
      <c r="H336" s="263">
        <v>408500</v>
      </c>
      <c r="I336" s="262">
        <v>188.5</v>
      </c>
      <c r="J336" t="s">
        <v>262</v>
      </c>
      <c r="K336" s="263">
        <v>201.85</v>
      </c>
      <c r="L336" t="s">
        <v>263</v>
      </c>
      <c r="M336" t="s">
        <v>264</v>
      </c>
      <c r="N336" t="s">
        <v>265</v>
      </c>
      <c r="O336" t="s">
        <v>294</v>
      </c>
      <c r="P336" t="s">
        <v>1096</v>
      </c>
      <c r="Q336" s="261">
        <v>44939.247592592597</v>
      </c>
    </row>
    <row r="337" spans="1:17" x14ac:dyDescent="0.35">
      <c r="A337" t="s">
        <v>1035</v>
      </c>
      <c r="B337" t="s">
        <v>1036</v>
      </c>
      <c r="C337" s="261">
        <v>44926</v>
      </c>
      <c r="D337" t="s">
        <v>1097</v>
      </c>
      <c r="E337" t="s">
        <v>1098</v>
      </c>
      <c r="F337" s="262">
        <v>0</v>
      </c>
      <c r="G337" t="s">
        <v>261</v>
      </c>
      <c r="H337" s="263">
        <v>523000</v>
      </c>
      <c r="I337" s="262">
        <v>241.34</v>
      </c>
      <c r="J337" t="s">
        <v>262</v>
      </c>
      <c r="K337" s="263">
        <v>258.43</v>
      </c>
      <c r="L337" t="s">
        <v>263</v>
      </c>
      <c r="M337" t="s">
        <v>264</v>
      </c>
      <c r="N337" t="s">
        <v>265</v>
      </c>
      <c r="O337" t="s">
        <v>294</v>
      </c>
      <c r="P337" t="s">
        <v>1099</v>
      </c>
      <c r="Q337" s="261">
        <v>44939.247638888897</v>
      </c>
    </row>
    <row r="338" spans="1:17" x14ac:dyDescent="0.35">
      <c r="A338" t="s">
        <v>1035</v>
      </c>
      <c r="B338" t="s">
        <v>1036</v>
      </c>
      <c r="C338" s="261">
        <v>44926</v>
      </c>
      <c r="D338" t="s">
        <v>1100</v>
      </c>
      <c r="E338" t="s">
        <v>1101</v>
      </c>
      <c r="F338" s="262">
        <v>0</v>
      </c>
      <c r="G338" t="s">
        <v>261</v>
      </c>
      <c r="H338" s="263">
        <v>496900</v>
      </c>
      <c r="I338" s="262">
        <v>229.29</v>
      </c>
      <c r="J338" t="s">
        <v>262</v>
      </c>
      <c r="K338" s="263">
        <v>245.52</v>
      </c>
      <c r="L338" t="s">
        <v>263</v>
      </c>
      <c r="M338" t="s">
        <v>264</v>
      </c>
      <c r="N338" t="s">
        <v>265</v>
      </c>
      <c r="O338" t="s">
        <v>294</v>
      </c>
      <c r="P338" t="s">
        <v>1102</v>
      </c>
      <c r="Q338" s="261">
        <v>44940.539490740703</v>
      </c>
    </row>
    <row r="339" spans="1:17" x14ac:dyDescent="0.35">
      <c r="A339" t="s">
        <v>1035</v>
      </c>
      <c r="B339" t="s">
        <v>1036</v>
      </c>
      <c r="C339" s="261">
        <v>44926</v>
      </c>
      <c r="D339" t="s">
        <v>1103</v>
      </c>
      <c r="E339" t="s">
        <v>1104</v>
      </c>
      <c r="F339" s="262">
        <v>0</v>
      </c>
      <c r="G339" t="s">
        <v>261</v>
      </c>
      <c r="H339" s="263">
        <v>251700</v>
      </c>
      <c r="I339" s="262">
        <v>116.15</v>
      </c>
      <c r="J339" t="s">
        <v>262</v>
      </c>
      <c r="K339" s="263">
        <v>124.37</v>
      </c>
      <c r="L339" t="s">
        <v>263</v>
      </c>
      <c r="M339" t="s">
        <v>264</v>
      </c>
      <c r="N339" t="s">
        <v>265</v>
      </c>
      <c r="O339" t="s">
        <v>294</v>
      </c>
      <c r="P339" t="s">
        <v>1105</v>
      </c>
      <c r="Q339" s="261">
        <v>44940.539502314801</v>
      </c>
    </row>
    <row r="340" spans="1:17" x14ac:dyDescent="0.35">
      <c r="A340" t="s">
        <v>1035</v>
      </c>
      <c r="B340" t="s">
        <v>1036</v>
      </c>
      <c r="C340" s="261">
        <v>44926</v>
      </c>
      <c r="D340" t="s">
        <v>1106</v>
      </c>
      <c r="E340" t="s">
        <v>1101</v>
      </c>
      <c r="F340" s="262">
        <v>0</v>
      </c>
      <c r="G340" t="s">
        <v>261</v>
      </c>
      <c r="H340" s="263">
        <v>409500</v>
      </c>
      <c r="I340" s="262">
        <v>188.96</v>
      </c>
      <c r="J340" t="s">
        <v>262</v>
      </c>
      <c r="K340" s="263">
        <v>202.34</v>
      </c>
      <c r="L340" t="s">
        <v>263</v>
      </c>
      <c r="M340" t="s">
        <v>264</v>
      </c>
      <c r="N340" t="s">
        <v>265</v>
      </c>
      <c r="O340" t="s">
        <v>294</v>
      </c>
      <c r="P340" t="s">
        <v>1107</v>
      </c>
      <c r="Q340" s="261">
        <v>44940.539502314801</v>
      </c>
    </row>
    <row r="341" spans="1:17" x14ac:dyDescent="0.35">
      <c r="A341" t="s">
        <v>1035</v>
      </c>
      <c r="B341" t="s">
        <v>1036</v>
      </c>
      <c r="C341" s="261">
        <v>44926</v>
      </c>
      <c r="D341" t="s">
        <v>1108</v>
      </c>
      <c r="E341" t="s">
        <v>1104</v>
      </c>
      <c r="F341" s="262">
        <v>0</v>
      </c>
      <c r="G341" t="s">
        <v>261</v>
      </c>
      <c r="H341" s="263">
        <v>229400</v>
      </c>
      <c r="I341" s="262">
        <v>105.86</v>
      </c>
      <c r="J341" t="s">
        <v>262</v>
      </c>
      <c r="K341" s="263">
        <v>113.35</v>
      </c>
      <c r="L341" t="s">
        <v>263</v>
      </c>
      <c r="M341" t="s">
        <v>264</v>
      </c>
      <c r="N341" t="s">
        <v>265</v>
      </c>
      <c r="O341" t="s">
        <v>294</v>
      </c>
      <c r="P341" t="s">
        <v>1109</v>
      </c>
      <c r="Q341" s="261">
        <v>44940.539502314801</v>
      </c>
    </row>
    <row r="342" spans="1:17" x14ac:dyDescent="0.35">
      <c r="A342" t="s">
        <v>1035</v>
      </c>
      <c r="B342" t="s">
        <v>1036</v>
      </c>
      <c r="C342" s="261">
        <v>44926</v>
      </c>
      <c r="D342" t="s">
        <v>656</v>
      </c>
      <c r="E342" t="s">
        <v>690</v>
      </c>
      <c r="F342" s="262">
        <v>0</v>
      </c>
      <c r="G342" t="s">
        <v>261</v>
      </c>
      <c r="H342" s="263">
        <v>-1656338</v>
      </c>
      <c r="I342" s="262">
        <v>-807.02</v>
      </c>
      <c r="J342" t="s">
        <v>262</v>
      </c>
      <c r="K342" s="263">
        <v>-864.16</v>
      </c>
      <c r="L342" t="s">
        <v>263</v>
      </c>
      <c r="M342" t="s">
        <v>264</v>
      </c>
      <c r="N342" t="s">
        <v>265</v>
      </c>
      <c r="O342" t="s">
        <v>266</v>
      </c>
      <c r="P342" t="s">
        <v>1110</v>
      </c>
      <c r="Q342" s="261">
        <v>44974.761145833298</v>
      </c>
    </row>
    <row r="343" spans="1:17" x14ac:dyDescent="0.35">
      <c r="A343" t="s">
        <v>1035</v>
      </c>
      <c r="B343" t="s">
        <v>1036</v>
      </c>
      <c r="C343" s="261">
        <v>44926</v>
      </c>
      <c r="D343" t="s">
        <v>656</v>
      </c>
      <c r="E343" t="s">
        <v>1111</v>
      </c>
      <c r="F343" s="262">
        <v>0</v>
      </c>
      <c r="G343" t="s">
        <v>261</v>
      </c>
      <c r="H343" s="263">
        <v>-2340358</v>
      </c>
      <c r="I343" s="262">
        <v>-1140.3</v>
      </c>
      <c r="J343" t="s">
        <v>262</v>
      </c>
      <c r="K343" s="263">
        <v>-1221.03</v>
      </c>
      <c r="L343" t="s">
        <v>263</v>
      </c>
      <c r="M343" t="s">
        <v>264</v>
      </c>
      <c r="N343" t="s">
        <v>265</v>
      </c>
      <c r="O343" t="s">
        <v>266</v>
      </c>
      <c r="P343" t="s">
        <v>1112</v>
      </c>
      <c r="Q343" s="261">
        <v>44974.761145833298</v>
      </c>
    </row>
    <row r="344" spans="1:17" x14ac:dyDescent="0.35">
      <c r="A344" t="s">
        <v>1035</v>
      </c>
      <c r="B344" t="s">
        <v>1036</v>
      </c>
      <c r="C344" s="261">
        <v>44926</v>
      </c>
      <c r="D344" t="s">
        <v>656</v>
      </c>
      <c r="E344" t="s">
        <v>1113</v>
      </c>
      <c r="F344" s="262">
        <v>0</v>
      </c>
      <c r="G344" t="s">
        <v>261</v>
      </c>
      <c r="H344" s="263">
        <v>35832132</v>
      </c>
      <c r="I344" s="262">
        <v>17458.64</v>
      </c>
      <c r="J344" t="s">
        <v>262</v>
      </c>
      <c r="K344" s="263">
        <v>18694.71</v>
      </c>
      <c r="L344" t="s">
        <v>263</v>
      </c>
      <c r="M344" t="s">
        <v>264</v>
      </c>
      <c r="N344" t="s">
        <v>265</v>
      </c>
      <c r="O344" t="s">
        <v>266</v>
      </c>
      <c r="P344" t="s">
        <v>1114</v>
      </c>
      <c r="Q344" s="261">
        <v>44974.761145833298</v>
      </c>
    </row>
    <row r="345" spans="1:17" x14ac:dyDescent="0.35">
      <c r="A345" t="s">
        <v>1035</v>
      </c>
      <c r="B345" t="s">
        <v>1036</v>
      </c>
      <c r="C345" s="261">
        <v>44926</v>
      </c>
      <c r="D345" t="s">
        <v>1115</v>
      </c>
      <c r="E345" t="s">
        <v>1116</v>
      </c>
      <c r="F345" s="262">
        <v>0</v>
      </c>
      <c r="G345" t="s">
        <v>261</v>
      </c>
      <c r="H345" s="263">
        <v>-3230682</v>
      </c>
      <c r="I345" s="262">
        <v>-1531.27</v>
      </c>
      <c r="J345" t="s">
        <v>262</v>
      </c>
      <c r="K345" s="263">
        <v>-1639.68</v>
      </c>
      <c r="L345" t="s">
        <v>263</v>
      </c>
      <c r="M345" t="s">
        <v>264</v>
      </c>
      <c r="N345" t="s">
        <v>265</v>
      </c>
      <c r="O345" t="s">
        <v>266</v>
      </c>
      <c r="P345" t="s">
        <v>1117</v>
      </c>
      <c r="Q345" s="261">
        <v>44974.761157407404</v>
      </c>
    </row>
    <row r="346" spans="1:17" x14ac:dyDescent="0.35">
      <c r="A346" t="s">
        <v>1035</v>
      </c>
      <c r="B346" t="s">
        <v>1036</v>
      </c>
      <c r="C346" s="261">
        <v>44926</v>
      </c>
      <c r="D346" t="s">
        <v>1118</v>
      </c>
      <c r="E346" t="s">
        <v>1119</v>
      </c>
      <c r="F346" s="262">
        <v>0</v>
      </c>
      <c r="G346" t="s">
        <v>261</v>
      </c>
      <c r="H346" s="263">
        <v>-8456373.8000000007</v>
      </c>
      <c r="I346" s="262">
        <v>-3902.2</v>
      </c>
      <c r="J346" t="s">
        <v>262</v>
      </c>
      <c r="K346" s="263">
        <v>-4178.4799999999996</v>
      </c>
      <c r="L346" t="s">
        <v>263</v>
      </c>
      <c r="M346" t="s">
        <v>264</v>
      </c>
      <c r="N346" t="s">
        <v>265</v>
      </c>
      <c r="O346" t="s">
        <v>266</v>
      </c>
      <c r="P346" t="s">
        <v>1120</v>
      </c>
      <c r="Q346" s="261">
        <v>44974.761157407404</v>
      </c>
    </row>
    <row r="347" spans="1:17" x14ac:dyDescent="0.35">
      <c r="A347" t="s">
        <v>1035</v>
      </c>
      <c r="B347" t="s">
        <v>1036</v>
      </c>
      <c r="C347" s="261">
        <v>44926</v>
      </c>
      <c r="D347" t="s">
        <v>1118</v>
      </c>
      <c r="E347" t="s">
        <v>1121</v>
      </c>
      <c r="F347" s="262">
        <v>0</v>
      </c>
      <c r="G347" t="s">
        <v>261</v>
      </c>
      <c r="H347" s="263">
        <v>-6592041</v>
      </c>
      <c r="I347" s="262">
        <v>-3041.9</v>
      </c>
      <c r="J347" t="s">
        <v>262</v>
      </c>
      <c r="K347" s="263">
        <v>-3257.27</v>
      </c>
      <c r="L347" t="s">
        <v>263</v>
      </c>
      <c r="M347" t="s">
        <v>264</v>
      </c>
      <c r="N347" t="s">
        <v>265</v>
      </c>
      <c r="O347" t="s">
        <v>379</v>
      </c>
      <c r="P347" t="s">
        <v>1122</v>
      </c>
      <c r="Q347" s="261">
        <v>44974.761157407404</v>
      </c>
    </row>
    <row r="348" spans="1:17" x14ac:dyDescent="0.35">
      <c r="A348" t="s">
        <v>1035</v>
      </c>
      <c r="B348" t="s">
        <v>1036</v>
      </c>
      <c r="C348" s="261">
        <v>44926</v>
      </c>
      <c r="D348" t="s">
        <v>1123</v>
      </c>
      <c r="E348" t="s">
        <v>1124</v>
      </c>
      <c r="F348" s="262">
        <v>0</v>
      </c>
      <c r="G348" t="s">
        <v>261</v>
      </c>
      <c r="H348" s="263">
        <v>-35832132</v>
      </c>
      <c r="I348" s="262">
        <v>-17458.64</v>
      </c>
      <c r="J348" t="s">
        <v>262</v>
      </c>
      <c r="K348" s="263">
        <v>-18694.71</v>
      </c>
      <c r="L348" t="s">
        <v>263</v>
      </c>
      <c r="M348" t="s">
        <v>264</v>
      </c>
      <c r="N348" t="s">
        <v>265</v>
      </c>
      <c r="O348" t="s">
        <v>266</v>
      </c>
      <c r="P348" t="s">
        <v>1125</v>
      </c>
      <c r="Q348" s="261">
        <v>44988.460543981499</v>
      </c>
    </row>
    <row r="349" spans="1:17" x14ac:dyDescent="0.35">
      <c r="A349" t="s">
        <v>1035</v>
      </c>
      <c r="B349" t="s">
        <v>1036</v>
      </c>
      <c r="C349" s="261">
        <v>44985</v>
      </c>
      <c r="D349" t="s">
        <v>1126</v>
      </c>
      <c r="E349" t="s">
        <v>1127</v>
      </c>
      <c r="F349" s="262">
        <v>0</v>
      </c>
      <c r="G349" t="s">
        <v>261</v>
      </c>
      <c r="H349" s="263">
        <v>388968</v>
      </c>
      <c r="I349" s="262">
        <v>179.87</v>
      </c>
      <c r="J349" t="s">
        <v>262</v>
      </c>
      <c r="K349" s="263">
        <v>189.58</v>
      </c>
      <c r="L349" t="s">
        <v>263</v>
      </c>
      <c r="M349" t="s">
        <v>264</v>
      </c>
      <c r="N349" t="s">
        <v>265</v>
      </c>
      <c r="O349" t="s">
        <v>294</v>
      </c>
      <c r="P349" t="s">
        <v>1128</v>
      </c>
      <c r="Q349" s="261">
        <v>44992.5766435185</v>
      </c>
    </row>
    <row r="350" spans="1:17" x14ac:dyDescent="0.35">
      <c r="A350" t="s">
        <v>1035</v>
      </c>
      <c r="B350" t="s">
        <v>1036</v>
      </c>
      <c r="C350" s="261">
        <v>44985</v>
      </c>
      <c r="D350" t="s">
        <v>1129</v>
      </c>
      <c r="E350" t="s">
        <v>1127</v>
      </c>
      <c r="F350" s="262">
        <v>0</v>
      </c>
      <c r="G350" t="s">
        <v>261</v>
      </c>
      <c r="H350" s="263">
        <v>266136</v>
      </c>
      <c r="I350" s="262">
        <v>123.07</v>
      </c>
      <c r="J350" t="s">
        <v>262</v>
      </c>
      <c r="K350" s="263">
        <v>129.72</v>
      </c>
      <c r="L350" t="s">
        <v>263</v>
      </c>
      <c r="M350" t="s">
        <v>264</v>
      </c>
      <c r="N350" t="s">
        <v>265</v>
      </c>
      <c r="O350" t="s">
        <v>294</v>
      </c>
      <c r="P350" t="s">
        <v>1130</v>
      </c>
      <c r="Q350" s="261">
        <v>44992.5766435185</v>
      </c>
    </row>
    <row r="351" spans="1:17" x14ac:dyDescent="0.35">
      <c r="A351" t="s">
        <v>1035</v>
      </c>
      <c r="B351" t="s">
        <v>1036</v>
      </c>
      <c r="C351" s="261">
        <v>44985</v>
      </c>
      <c r="D351" t="s">
        <v>1131</v>
      </c>
      <c r="E351" t="s">
        <v>1127</v>
      </c>
      <c r="F351" s="262">
        <v>0</v>
      </c>
      <c r="G351" t="s">
        <v>261</v>
      </c>
      <c r="H351" s="263">
        <v>450384</v>
      </c>
      <c r="I351" s="262">
        <v>208.27</v>
      </c>
      <c r="J351" t="s">
        <v>262</v>
      </c>
      <c r="K351" s="263">
        <v>219.52</v>
      </c>
      <c r="L351" t="s">
        <v>263</v>
      </c>
      <c r="M351" t="s">
        <v>264</v>
      </c>
      <c r="N351" t="s">
        <v>265</v>
      </c>
      <c r="O351" t="s">
        <v>294</v>
      </c>
      <c r="P351" t="s">
        <v>1132</v>
      </c>
      <c r="Q351" s="261">
        <v>44992.5766435185</v>
      </c>
    </row>
    <row r="352" spans="1:17" x14ac:dyDescent="0.35">
      <c r="A352" t="s">
        <v>1035</v>
      </c>
      <c r="B352" t="s">
        <v>1036</v>
      </c>
      <c r="C352" s="261">
        <v>44985</v>
      </c>
      <c r="D352" t="s">
        <v>1133</v>
      </c>
      <c r="E352" t="s">
        <v>440</v>
      </c>
      <c r="F352" s="262">
        <v>0</v>
      </c>
      <c r="G352" t="s">
        <v>261</v>
      </c>
      <c r="H352" s="263">
        <v>154050</v>
      </c>
      <c r="I352" s="262">
        <v>71.239999999999995</v>
      </c>
      <c r="J352" t="s">
        <v>262</v>
      </c>
      <c r="K352" s="263">
        <v>75.09</v>
      </c>
      <c r="L352" t="s">
        <v>263</v>
      </c>
      <c r="M352" t="s">
        <v>264</v>
      </c>
      <c r="N352" t="s">
        <v>265</v>
      </c>
      <c r="O352" t="s">
        <v>294</v>
      </c>
      <c r="P352" t="s">
        <v>1134</v>
      </c>
      <c r="Q352" s="261">
        <v>44994.591793981497</v>
      </c>
    </row>
    <row r="353" spans="1:17" x14ac:dyDescent="0.35">
      <c r="A353" t="s">
        <v>1035</v>
      </c>
      <c r="B353" t="s">
        <v>1036</v>
      </c>
      <c r="C353" s="261">
        <v>45014</v>
      </c>
      <c r="D353" t="s">
        <v>1135</v>
      </c>
      <c r="E353" t="s">
        <v>1136</v>
      </c>
      <c r="F353" s="262">
        <v>0</v>
      </c>
      <c r="G353" t="s">
        <v>261</v>
      </c>
      <c r="H353" s="263">
        <v>200000</v>
      </c>
      <c r="I353" s="262">
        <v>92.29</v>
      </c>
      <c r="J353" t="s">
        <v>262</v>
      </c>
      <c r="K353" s="263">
        <v>99.15</v>
      </c>
      <c r="L353" t="s">
        <v>263</v>
      </c>
      <c r="M353" t="s">
        <v>264</v>
      </c>
      <c r="N353" t="s">
        <v>265</v>
      </c>
      <c r="O353" t="s">
        <v>294</v>
      </c>
      <c r="P353" t="s">
        <v>1137</v>
      </c>
      <c r="Q353" s="261">
        <v>45029.6500578704</v>
      </c>
    </row>
    <row r="354" spans="1:17" x14ac:dyDescent="0.35">
      <c r="C354" s="261"/>
      <c r="E354" s="264" t="s">
        <v>1138</v>
      </c>
      <c r="F354" s="265"/>
      <c r="G354" s="264"/>
      <c r="H354" s="266"/>
      <c r="I354" s="265"/>
      <c r="J354" s="264"/>
      <c r="K354" s="266">
        <f>SUBTOTAL(109,K310:K353)</f>
        <v>7484.2299999999987</v>
      </c>
      <c r="Q354" s="261"/>
    </row>
    <row r="355" spans="1:17" x14ac:dyDescent="0.35">
      <c r="A355" t="s">
        <v>1139</v>
      </c>
      <c r="B355" t="s">
        <v>1140</v>
      </c>
      <c r="C355" s="261">
        <v>44680</v>
      </c>
      <c r="D355" t="s">
        <v>1141</v>
      </c>
      <c r="E355" t="s">
        <v>1142</v>
      </c>
      <c r="F355" s="262">
        <v>0</v>
      </c>
      <c r="G355" t="s">
        <v>261</v>
      </c>
      <c r="H355" s="263">
        <v>8900061</v>
      </c>
      <c r="I355" s="262">
        <v>4152.3500000000004</v>
      </c>
      <c r="J355" t="s">
        <v>262</v>
      </c>
      <c r="K355" s="263">
        <v>4445.09</v>
      </c>
      <c r="L355" t="s">
        <v>263</v>
      </c>
      <c r="M355" t="s">
        <v>264</v>
      </c>
      <c r="N355" t="s">
        <v>265</v>
      </c>
      <c r="O355" t="s">
        <v>379</v>
      </c>
      <c r="P355" t="s">
        <v>1143</v>
      </c>
      <c r="Q355" s="261">
        <v>44692.4047685185</v>
      </c>
    </row>
    <row r="356" spans="1:17" x14ac:dyDescent="0.35">
      <c r="A356" t="s">
        <v>1139</v>
      </c>
      <c r="B356" t="s">
        <v>1140</v>
      </c>
      <c r="C356" s="261">
        <v>44742</v>
      </c>
      <c r="D356" t="s">
        <v>1144</v>
      </c>
      <c r="E356" t="s">
        <v>1145</v>
      </c>
      <c r="F356" s="262">
        <v>0</v>
      </c>
      <c r="G356" t="s">
        <v>261</v>
      </c>
      <c r="H356" s="263">
        <v>2162518</v>
      </c>
      <c r="I356" s="262">
        <v>1019.33</v>
      </c>
      <c r="J356" t="s">
        <v>262</v>
      </c>
      <c r="K356" s="263">
        <v>1075.3900000000001</v>
      </c>
      <c r="L356" t="s">
        <v>263</v>
      </c>
      <c r="M356" t="s">
        <v>264</v>
      </c>
      <c r="N356" t="s">
        <v>265</v>
      </c>
      <c r="O356" t="s">
        <v>379</v>
      </c>
      <c r="P356" t="s">
        <v>1146</v>
      </c>
      <c r="Q356" s="261">
        <v>44755.598449074103</v>
      </c>
    </row>
    <row r="357" spans="1:17" x14ac:dyDescent="0.35">
      <c r="A357" t="s">
        <v>1139</v>
      </c>
      <c r="B357" t="s">
        <v>1140</v>
      </c>
      <c r="C357" s="261">
        <v>44771</v>
      </c>
      <c r="D357" t="s">
        <v>581</v>
      </c>
      <c r="E357" t="s">
        <v>1037</v>
      </c>
      <c r="F357" s="262">
        <v>0</v>
      </c>
      <c r="G357" t="s">
        <v>261</v>
      </c>
      <c r="H357" s="263">
        <v>1656338</v>
      </c>
      <c r="I357" s="262">
        <v>807.02</v>
      </c>
      <c r="J357" t="s">
        <v>262</v>
      </c>
      <c r="K357" s="263">
        <v>821.79</v>
      </c>
      <c r="L357" t="s">
        <v>263</v>
      </c>
      <c r="M357" t="s">
        <v>264</v>
      </c>
      <c r="N357" t="s">
        <v>265</v>
      </c>
      <c r="O357" t="s">
        <v>266</v>
      </c>
      <c r="P357" t="s">
        <v>1147</v>
      </c>
      <c r="Q357" s="261">
        <v>44784.347037036998</v>
      </c>
    </row>
    <row r="358" spans="1:17" x14ac:dyDescent="0.35">
      <c r="A358" t="s">
        <v>1139</v>
      </c>
      <c r="B358" t="s">
        <v>1140</v>
      </c>
      <c r="C358" s="261">
        <v>44771</v>
      </c>
      <c r="D358" t="s">
        <v>581</v>
      </c>
      <c r="E358" t="s">
        <v>1039</v>
      </c>
      <c r="F358" s="262">
        <v>0</v>
      </c>
      <c r="G358" t="s">
        <v>261</v>
      </c>
      <c r="H358" s="263">
        <v>2340358</v>
      </c>
      <c r="I358" s="262">
        <v>1140.3</v>
      </c>
      <c r="J358" t="s">
        <v>262</v>
      </c>
      <c r="K358" s="263">
        <v>1161.17</v>
      </c>
      <c r="L358" t="s">
        <v>263</v>
      </c>
      <c r="M358" t="s">
        <v>264</v>
      </c>
      <c r="N358" t="s">
        <v>265</v>
      </c>
      <c r="O358" t="s">
        <v>266</v>
      </c>
      <c r="P358" t="s">
        <v>1148</v>
      </c>
      <c r="Q358" s="261">
        <v>44784.347037036998</v>
      </c>
    </row>
    <row r="359" spans="1:17" x14ac:dyDescent="0.35">
      <c r="A359" t="s">
        <v>1139</v>
      </c>
      <c r="B359" t="s">
        <v>1140</v>
      </c>
      <c r="C359" s="261">
        <v>44804</v>
      </c>
      <c r="D359" t="s">
        <v>678</v>
      </c>
      <c r="E359" t="s">
        <v>1041</v>
      </c>
      <c r="F359" s="262">
        <v>0</v>
      </c>
      <c r="G359" t="s">
        <v>261</v>
      </c>
      <c r="H359" s="263">
        <v>10675</v>
      </c>
      <c r="I359" s="262">
        <v>5.32</v>
      </c>
      <c r="J359" t="s">
        <v>262</v>
      </c>
      <c r="K359" s="263">
        <v>5.28</v>
      </c>
      <c r="L359" t="s">
        <v>263</v>
      </c>
      <c r="M359" t="s">
        <v>264</v>
      </c>
      <c r="N359" t="s">
        <v>265</v>
      </c>
      <c r="O359" t="s">
        <v>266</v>
      </c>
      <c r="P359" t="s">
        <v>1149</v>
      </c>
      <c r="Q359" s="261">
        <v>44817.709166666697</v>
      </c>
    </row>
    <row r="360" spans="1:17" x14ac:dyDescent="0.35">
      <c r="A360" t="s">
        <v>1139</v>
      </c>
      <c r="B360" t="s">
        <v>1140</v>
      </c>
      <c r="C360" s="261">
        <v>44834</v>
      </c>
      <c r="D360" t="s">
        <v>681</v>
      </c>
      <c r="E360" t="s">
        <v>1046</v>
      </c>
      <c r="F360" s="262">
        <v>0</v>
      </c>
      <c r="G360" t="s">
        <v>261</v>
      </c>
      <c r="H360" s="263">
        <v>5449198</v>
      </c>
      <c r="I360" s="262">
        <v>2791.39</v>
      </c>
      <c r="J360" t="s">
        <v>262</v>
      </c>
      <c r="K360" s="263">
        <v>2689.5</v>
      </c>
      <c r="L360" t="s">
        <v>263</v>
      </c>
      <c r="M360" t="s">
        <v>264</v>
      </c>
      <c r="N360" t="s">
        <v>265</v>
      </c>
      <c r="O360" t="s">
        <v>266</v>
      </c>
      <c r="P360" t="s">
        <v>1150</v>
      </c>
      <c r="Q360" s="261">
        <v>44847.452708333301</v>
      </c>
    </row>
    <row r="361" spans="1:17" x14ac:dyDescent="0.35">
      <c r="A361" t="s">
        <v>1139</v>
      </c>
      <c r="B361" t="s">
        <v>1140</v>
      </c>
      <c r="C361" s="261">
        <v>44895</v>
      </c>
      <c r="D361" t="s">
        <v>802</v>
      </c>
      <c r="E361" t="s">
        <v>1058</v>
      </c>
      <c r="F361" s="262">
        <v>0</v>
      </c>
      <c r="G361" t="s">
        <v>261</v>
      </c>
      <c r="H361" s="263">
        <v>3230681</v>
      </c>
      <c r="I361" s="262">
        <v>1531.27</v>
      </c>
      <c r="J361" t="s">
        <v>262</v>
      </c>
      <c r="K361" s="263">
        <v>1586.86</v>
      </c>
      <c r="L361" t="s">
        <v>263</v>
      </c>
      <c r="M361" t="s">
        <v>264</v>
      </c>
      <c r="N361" t="s">
        <v>265</v>
      </c>
      <c r="O361" t="s">
        <v>266</v>
      </c>
      <c r="P361" t="s">
        <v>1151</v>
      </c>
      <c r="Q361" s="261">
        <v>44909.505011574103</v>
      </c>
    </row>
    <row r="362" spans="1:17" x14ac:dyDescent="0.35">
      <c r="A362" t="s">
        <v>1139</v>
      </c>
      <c r="B362" t="s">
        <v>1140</v>
      </c>
      <c r="C362" s="261">
        <v>44895</v>
      </c>
      <c r="D362" t="s">
        <v>1060</v>
      </c>
      <c r="E362" t="s">
        <v>1061</v>
      </c>
      <c r="F362" s="262">
        <v>0</v>
      </c>
      <c r="G362" t="s">
        <v>261</v>
      </c>
      <c r="H362" s="263">
        <v>381078</v>
      </c>
      <c r="I362" s="262">
        <v>180.62</v>
      </c>
      <c r="J362" t="s">
        <v>262</v>
      </c>
      <c r="K362" s="263">
        <v>187.18</v>
      </c>
      <c r="L362" t="s">
        <v>263</v>
      </c>
      <c r="M362" t="s">
        <v>264</v>
      </c>
      <c r="N362" t="s">
        <v>265</v>
      </c>
      <c r="O362" t="s">
        <v>379</v>
      </c>
      <c r="P362" t="s">
        <v>1152</v>
      </c>
      <c r="Q362" s="261">
        <v>44909.505023148202</v>
      </c>
    </row>
    <row r="363" spans="1:17" x14ac:dyDescent="0.35">
      <c r="A363" t="s">
        <v>1139</v>
      </c>
      <c r="B363" t="s">
        <v>1140</v>
      </c>
      <c r="C363" s="261">
        <v>44925</v>
      </c>
      <c r="D363" t="s">
        <v>1089</v>
      </c>
      <c r="E363" t="s">
        <v>1092</v>
      </c>
      <c r="F363" s="262">
        <v>0</v>
      </c>
      <c r="G363" t="s">
        <v>261</v>
      </c>
      <c r="H363" s="263">
        <v>8456373.8000000007</v>
      </c>
      <c r="I363" s="262">
        <v>3902.2</v>
      </c>
      <c r="J363" t="s">
        <v>262</v>
      </c>
      <c r="K363" s="263">
        <v>4143.75</v>
      </c>
      <c r="L363" t="s">
        <v>263</v>
      </c>
      <c r="M363" t="s">
        <v>264</v>
      </c>
      <c r="N363" t="s">
        <v>265</v>
      </c>
      <c r="O363" t="s">
        <v>266</v>
      </c>
      <c r="P363" t="s">
        <v>1153</v>
      </c>
      <c r="Q363" s="261">
        <v>44937.540833333303</v>
      </c>
    </row>
    <row r="364" spans="1:17" x14ac:dyDescent="0.35">
      <c r="A364" t="s">
        <v>1139</v>
      </c>
      <c r="B364" t="s">
        <v>1140</v>
      </c>
      <c r="C364" s="261">
        <v>44926</v>
      </c>
      <c r="D364" t="s">
        <v>656</v>
      </c>
      <c r="E364" t="s">
        <v>690</v>
      </c>
      <c r="F364" s="262">
        <v>0</v>
      </c>
      <c r="G364" t="s">
        <v>261</v>
      </c>
      <c r="H364" s="263">
        <v>-1656338</v>
      </c>
      <c r="I364" s="262">
        <v>-807.02</v>
      </c>
      <c r="J364" t="s">
        <v>262</v>
      </c>
      <c r="K364" s="263">
        <v>-864.16</v>
      </c>
      <c r="L364" t="s">
        <v>263</v>
      </c>
      <c r="M364" t="s">
        <v>264</v>
      </c>
      <c r="N364" t="s">
        <v>265</v>
      </c>
      <c r="O364" t="s">
        <v>266</v>
      </c>
      <c r="P364" t="s">
        <v>1154</v>
      </c>
      <c r="Q364" s="261">
        <v>44974.761145833298</v>
      </c>
    </row>
    <row r="365" spans="1:17" x14ac:dyDescent="0.35">
      <c r="A365" t="s">
        <v>1139</v>
      </c>
      <c r="B365" t="s">
        <v>1140</v>
      </c>
      <c r="C365" s="261">
        <v>44926</v>
      </c>
      <c r="D365" t="s">
        <v>656</v>
      </c>
      <c r="E365" t="s">
        <v>1111</v>
      </c>
      <c r="F365" s="262">
        <v>0</v>
      </c>
      <c r="G365" t="s">
        <v>261</v>
      </c>
      <c r="H365" s="263">
        <v>-2340358</v>
      </c>
      <c r="I365" s="262">
        <v>-1140.3</v>
      </c>
      <c r="J365" t="s">
        <v>262</v>
      </c>
      <c r="K365" s="263">
        <v>-1221.03</v>
      </c>
      <c r="L365" t="s">
        <v>263</v>
      </c>
      <c r="M365" t="s">
        <v>264</v>
      </c>
      <c r="N365" t="s">
        <v>265</v>
      </c>
      <c r="O365" t="s">
        <v>266</v>
      </c>
      <c r="P365" t="s">
        <v>1155</v>
      </c>
      <c r="Q365" s="261">
        <v>44974.761145833298</v>
      </c>
    </row>
    <row r="366" spans="1:17" x14ac:dyDescent="0.35">
      <c r="A366" t="s">
        <v>1139</v>
      </c>
      <c r="B366" t="s">
        <v>1140</v>
      </c>
      <c r="C366" s="261">
        <v>44926</v>
      </c>
      <c r="D366" t="s">
        <v>1115</v>
      </c>
      <c r="E366" t="s">
        <v>1116</v>
      </c>
      <c r="F366" s="262">
        <v>0</v>
      </c>
      <c r="G366" t="s">
        <v>261</v>
      </c>
      <c r="H366" s="263">
        <v>-3230681</v>
      </c>
      <c r="I366" s="262">
        <v>-1531.27</v>
      </c>
      <c r="J366" t="s">
        <v>262</v>
      </c>
      <c r="K366" s="263">
        <v>-1639.68</v>
      </c>
      <c r="L366" t="s">
        <v>263</v>
      </c>
      <c r="M366" t="s">
        <v>264</v>
      </c>
      <c r="N366" t="s">
        <v>265</v>
      </c>
      <c r="O366" t="s">
        <v>266</v>
      </c>
      <c r="P366" t="s">
        <v>1156</v>
      </c>
      <c r="Q366" s="261">
        <v>44974.761157407404</v>
      </c>
    </row>
    <row r="367" spans="1:17" x14ac:dyDescent="0.35">
      <c r="A367" t="s">
        <v>1139</v>
      </c>
      <c r="B367" t="s">
        <v>1140</v>
      </c>
      <c r="C367" s="261">
        <v>44926</v>
      </c>
      <c r="D367" t="s">
        <v>1118</v>
      </c>
      <c r="E367" t="s">
        <v>1119</v>
      </c>
      <c r="F367" s="262">
        <v>0</v>
      </c>
      <c r="G367" t="s">
        <v>261</v>
      </c>
      <c r="H367" s="263">
        <v>-8456373.8000000007</v>
      </c>
      <c r="I367" s="262">
        <v>-3902.2</v>
      </c>
      <c r="J367" t="s">
        <v>262</v>
      </c>
      <c r="K367" s="263">
        <v>-4178.4799999999996</v>
      </c>
      <c r="L367" t="s">
        <v>263</v>
      </c>
      <c r="M367" t="s">
        <v>264</v>
      </c>
      <c r="N367" t="s">
        <v>265</v>
      </c>
      <c r="O367" t="s">
        <v>266</v>
      </c>
      <c r="P367" t="s">
        <v>1157</v>
      </c>
      <c r="Q367" s="261">
        <v>44974.761157407404</v>
      </c>
    </row>
    <row r="368" spans="1:17" x14ac:dyDescent="0.35">
      <c r="A368" t="s">
        <v>1139</v>
      </c>
      <c r="B368" t="s">
        <v>1140</v>
      </c>
      <c r="C368" s="261">
        <v>44926</v>
      </c>
      <c r="D368" t="s">
        <v>1158</v>
      </c>
      <c r="E368" t="s">
        <v>1159</v>
      </c>
      <c r="F368" s="262">
        <v>0</v>
      </c>
      <c r="G368" t="s">
        <v>261</v>
      </c>
      <c r="H368" s="263">
        <v>-8900061</v>
      </c>
      <c r="I368" s="262">
        <v>-4152.3500000000004</v>
      </c>
      <c r="J368" t="s">
        <v>262</v>
      </c>
      <c r="K368" s="263">
        <v>-4446.34</v>
      </c>
      <c r="L368" t="s">
        <v>263</v>
      </c>
      <c r="M368" t="s">
        <v>264</v>
      </c>
      <c r="N368" t="s">
        <v>265</v>
      </c>
      <c r="O368" t="s">
        <v>379</v>
      </c>
      <c r="P368" t="s">
        <v>1160</v>
      </c>
      <c r="Q368" s="261">
        <v>44974.761180555601</v>
      </c>
    </row>
    <row r="369" spans="1:17" x14ac:dyDescent="0.35">
      <c r="A369" t="s">
        <v>1139</v>
      </c>
      <c r="B369" t="s">
        <v>1140</v>
      </c>
      <c r="C369" s="261">
        <v>45016</v>
      </c>
      <c r="D369" t="s">
        <v>1161</v>
      </c>
      <c r="E369" t="s">
        <v>1162</v>
      </c>
      <c r="F369" s="262">
        <v>0</v>
      </c>
      <c r="G369" t="s">
        <v>261</v>
      </c>
      <c r="H369" s="263">
        <v>1432600</v>
      </c>
      <c r="I369" s="262">
        <v>648.65</v>
      </c>
      <c r="J369" t="s">
        <v>262</v>
      </c>
      <c r="K369" s="263">
        <v>696.84</v>
      </c>
      <c r="L369" t="s">
        <v>263</v>
      </c>
      <c r="M369" t="s">
        <v>264</v>
      </c>
      <c r="N369" t="s">
        <v>265</v>
      </c>
      <c r="O369" t="s">
        <v>1163</v>
      </c>
      <c r="P369" t="s">
        <v>1164</v>
      </c>
      <c r="Q369" s="261">
        <v>45033.555162037002</v>
      </c>
    </row>
    <row r="370" spans="1:17" x14ac:dyDescent="0.35">
      <c r="A370" t="s">
        <v>1139</v>
      </c>
      <c r="B370" t="s">
        <v>1140</v>
      </c>
      <c r="C370" s="261">
        <v>45016</v>
      </c>
      <c r="D370" t="s">
        <v>1161</v>
      </c>
      <c r="E370" t="s">
        <v>1165</v>
      </c>
      <c r="F370" s="262">
        <v>0</v>
      </c>
      <c r="G370" t="s">
        <v>261</v>
      </c>
      <c r="H370" s="263">
        <v>1430600</v>
      </c>
      <c r="I370" s="262">
        <v>647.75</v>
      </c>
      <c r="J370" t="s">
        <v>262</v>
      </c>
      <c r="K370" s="263">
        <v>695.88</v>
      </c>
      <c r="L370" t="s">
        <v>263</v>
      </c>
      <c r="M370" t="s">
        <v>264</v>
      </c>
      <c r="N370" t="s">
        <v>265</v>
      </c>
      <c r="O370" t="s">
        <v>1163</v>
      </c>
      <c r="P370" t="s">
        <v>1166</v>
      </c>
      <c r="Q370" s="261">
        <v>45033.555162037002</v>
      </c>
    </row>
    <row r="371" spans="1:17" x14ac:dyDescent="0.35">
      <c r="A371" t="s">
        <v>1139</v>
      </c>
      <c r="B371" t="s">
        <v>1140</v>
      </c>
      <c r="C371" s="261">
        <v>45016</v>
      </c>
      <c r="D371" t="s">
        <v>1161</v>
      </c>
      <c r="E371" t="s">
        <v>1167</v>
      </c>
      <c r="F371" s="262">
        <v>0</v>
      </c>
      <c r="G371" t="s">
        <v>261</v>
      </c>
      <c r="H371" s="263">
        <v>1421600</v>
      </c>
      <c r="I371" s="262">
        <v>643.66999999999996</v>
      </c>
      <c r="J371" t="s">
        <v>262</v>
      </c>
      <c r="K371" s="263">
        <v>691.49</v>
      </c>
      <c r="L371" t="s">
        <v>263</v>
      </c>
      <c r="M371" t="s">
        <v>264</v>
      </c>
      <c r="N371" t="s">
        <v>265</v>
      </c>
      <c r="O371" t="s">
        <v>1163</v>
      </c>
      <c r="P371" t="s">
        <v>1168</v>
      </c>
      <c r="Q371" s="261">
        <v>45033.555162037002</v>
      </c>
    </row>
    <row r="372" spans="1:17" x14ac:dyDescent="0.35">
      <c r="A372" t="s">
        <v>1139</v>
      </c>
      <c r="B372" t="s">
        <v>1140</v>
      </c>
      <c r="C372" s="261">
        <v>45016</v>
      </c>
      <c r="D372" t="s">
        <v>1161</v>
      </c>
      <c r="E372" t="s">
        <v>1169</v>
      </c>
      <c r="F372" s="262">
        <v>0</v>
      </c>
      <c r="G372" t="s">
        <v>261</v>
      </c>
      <c r="H372" s="263">
        <v>3052469</v>
      </c>
      <c r="I372" s="262">
        <v>1382.1</v>
      </c>
      <c r="J372" t="s">
        <v>262</v>
      </c>
      <c r="K372" s="263">
        <v>1484.79</v>
      </c>
      <c r="L372" t="s">
        <v>263</v>
      </c>
      <c r="M372" t="s">
        <v>264</v>
      </c>
      <c r="N372" t="s">
        <v>265</v>
      </c>
      <c r="O372" t="s">
        <v>1163</v>
      </c>
      <c r="P372" t="s">
        <v>1170</v>
      </c>
      <c r="Q372" s="261">
        <v>45033.555162037002</v>
      </c>
    </row>
    <row r="373" spans="1:17" x14ac:dyDescent="0.35">
      <c r="A373" t="s">
        <v>1139</v>
      </c>
      <c r="B373" t="s">
        <v>1140</v>
      </c>
      <c r="C373" s="261">
        <v>45041</v>
      </c>
      <c r="D373" t="s">
        <v>1171</v>
      </c>
      <c r="E373" t="s">
        <v>1172</v>
      </c>
      <c r="F373" s="262">
        <v>0</v>
      </c>
      <c r="G373" t="s">
        <v>261</v>
      </c>
      <c r="H373" s="263">
        <v>8920800</v>
      </c>
      <c r="I373" s="262">
        <v>3945.76</v>
      </c>
      <c r="J373" t="s">
        <v>262</v>
      </c>
      <c r="K373" s="263">
        <v>4329.68</v>
      </c>
      <c r="L373" t="s">
        <v>263</v>
      </c>
      <c r="M373" t="s">
        <v>264</v>
      </c>
      <c r="N373" t="s">
        <v>265</v>
      </c>
      <c r="O373" t="s">
        <v>900</v>
      </c>
      <c r="P373" t="s">
        <v>1173</v>
      </c>
      <c r="Q373" s="261">
        <v>45050.370995370402</v>
      </c>
    </row>
    <row r="374" spans="1:17" x14ac:dyDescent="0.35">
      <c r="A374" t="s">
        <v>1139</v>
      </c>
      <c r="B374" t="s">
        <v>1140</v>
      </c>
      <c r="C374" s="261">
        <v>45046</v>
      </c>
      <c r="D374" t="s">
        <v>1174</v>
      </c>
      <c r="E374" t="s">
        <v>1175</v>
      </c>
      <c r="F374" s="262">
        <v>0</v>
      </c>
      <c r="G374" t="s">
        <v>261</v>
      </c>
      <c r="H374" s="263">
        <v>1432600</v>
      </c>
      <c r="I374" s="262">
        <v>633.65</v>
      </c>
      <c r="J374" t="s">
        <v>262</v>
      </c>
      <c r="K374" s="263">
        <v>695.3</v>
      </c>
      <c r="L374" t="s">
        <v>263</v>
      </c>
      <c r="M374" t="s">
        <v>264</v>
      </c>
      <c r="N374" t="s">
        <v>265</v>
      </c>
      <c r="O374" t="s">
        <v>1163</v>
      </c>
      <c r="P374" t="s">
        <v>1176</v>
      </c>
      <c r="Q374" s="261">
        <v>45058.264027777797</v>
      </c>
    </row>
    <row r="375" spans="1:17" x14ac:dyDescent="0.35">
      <c r="A375" t="s">
        <v>1139</v>
      </c>
      <c r="B375" t="s">
        <v>1140</v>
      </c>
      <c r="C375" s="261">
        <v>45046</v>
      </c>
      <c r="D375" t="s">
        <v>1174</v>
      </c>
      <c r="E375" t="s">
        <v>1177</v>
      </c>
      <c r="F375" s="262">
        <v>0</v>
      </c>
      <c r="G375" t="s">
        <v>261</v>
      </c>
      <c r="H375" s="263">
        <v>1430600</v>
      </c>
      <c r="I375" s="262">
        <v>632.77</v>
      </c>
      <c r="J375" t="s">
        <v>262</v>
      </c>
      <c r="K375" s="263">
        <v>694.34</v>
      </c>
      <c r="L375" t="s">
        <v>263</v>
      </c>
      <c r="M375" t="s">
        <v>264</v>
      </c>
      <c r="N375" t="s">
        <v>265</v>
      </c>
      <c r="O375" t="s">
        <v>1163</v>
      </c>
      <c r="P375" t="s">
        <v>1178</v>
      </c>
      <c r="Q375" s="261">
        <v>45058.264027777797</v>
      </c>
    </row>
    <row r="376" spans="1:17" x14ac:dyDescent="0.35">
      <c r="A376" t="s">
        <v>1139</v>
      </c>
      <c r="B376" t="s">
        <v>1140</v>
      </c>
      <c r="C376" s="261">
        <v>45046</v>
      </c>
      <c r="D376" t="s">
        <v>1174</v>
      </c>
      <c r="E376" t="s">
        <v>1179</v>
      </c>
      <c r="F376" s="262">
        <v>0</v>
      </c>
      <c r="G376" t="s">
        <v>261</v>
      </c>
      <c r="H376" s="263">
        <v>1421600</v>
      </c>
      <c r="I376" s="262">
        <v>628.79</v>
      </c>
      <c r="J376" t="s">
        <v>262</v>
      </c>
      <c r="K376" s="263">
        <v>689.97</v>
      </c>
      <c r="L376" t="s">
        <v>263</v>
      </c>
      <c r="M376" t="s">
        <v>264</v>
      </c>
      <c r="N376" t="s">
        <v>265</v>
      </c>
      <c r="O376" t="s">
        <v>1163</v>
      </c>
      <c r="P376" t="s">
        <v>1180</v>
      </c>
      <c r="Q376" s="261">
        <v>45058.264027777797</v>
      </c>
    </row>
    <row r="377" spans="1:17" x14ac:dyDescent="0.35">
      <c r="A377" t="s">
        <v>1139</v>
      </c>
      <c r="B377" t="s">
        <v>1140</v>
      </c>
      <c r="C377" s="261">
        <v>45046</v>
      </c>
      <c r="D377" t="s">
        <v>1174</v>
      </c>
      <c r="E377" t="s">
        <v>1181</v>
      </c>
      <c r="F377" s="262">
        <v>0</v>
      </c>
      <c r="G377" t="s">
        <v>261</v>
      </c>
      <c r="H377" s="263">
        <v>3052469</v>
      </c>
      <c r="I377" s="262">
        <v>1350.14</v>
      </c>
      <c r="J377" t="s">
        <v>262</v>
      </c>
      <c r="K377" s="263">
        <v>1481.51</v>
      </c>
      <c r="L377" t="s">
        <v>263</v>
      </c>
      <c r="M377" t="s">
        <v>264</v>
      </c>
      <c r="N377" t="s">
        <v>265</v>
      </c>
      <c r="O377" t="s">
        <v>1163</v>
      </c>
      <c r="P377" t="s">
        <v>1182</v>
      </c>
      <c r="Q377" s="261">
        <v>45058.264027777797</v>
      </c>
    </row>
    <row r="378" spans="1:17" x14ac:dyDescent="0.35">
      <c r="A378" t="s">
        <v>1139</v>
      </c>
      <c r="B378" t="s">
        <v>1140</v>
      </c>
      <c r="C378" s="261">
        <v>45046</v>
      </c>
      <c r="D378" t="s">
        <v>1183</v>
      </c>
      <c r="E378" t="s">
        <v>1184</v>
      </c>
      <c r="F378" s="262">
        <v>0</v>
      </c>
      <c r="G378" t="s">
        <v>261</v>
      </c>
      <c r="H378" s="263">
        <v>265872</v>
      </c>
      <c r="I378" s="262">
        <v>117.6</v>
      </c>
      <c r="J378" t="s">
        <v>262</v>
      </c>
      <c r="K378" s="263">
        <v>129.04</v>
      </c>
      <c r="L378" t="s">
        <v>263</v>
      </c>
      <c r="M378" t="s">
        <v>264</v>
      </c>
      <c r="N378" t="s">
        <v>265</v>
      </c>
      <c r="O378" t="s">
        <v>1163</v>
      </c>
      <c r="P378" t="s">
        <v>1185</v>
      </c>
      <c r="Q378" s="261">
        <v>45058.270798611098</v>
      </c>
    </row>
    <row r="379" spans="1:17" x14ac:dyDescent="0.35">
      <c r="A379" t="s">
        <v>1139</v>
      </c>
      <c r="B379" t="s">
        <v>1140</v>
      </c>
      <c r="C379" s="261">
        <v>45046</v>
      </c>
      <c r="D379" t="s">
        <v>1183</v>
      </c>
      <c r="E379" t="s">
        <v>1186</v>
      </c>
      <c r="F379" s="262">
        <v>0</v>
      </c>
      <c r="G379" t="s">
        <v>261</v>
      </c>
      <c r="H379" s="263">
        <v>130883</v>
      </c>
      <c r="I379" s="262">
        <v>57.89</v>
      </c>
      <c r="J379" t="s">
        <v>262</v>
      </c>
      <c r="K379" s="263">
        <v>63.52</v>
      </c>
      <c r="L379" t="s">
        <v>263</v>
      </c>
      <c r="M379" t="s">
        <v>264</v>
      </c>
      <c r="N379" t="s">
        <v>265</v>
      </c>
      <c r="O379" t="s">
        <v>1163</v>
      </c>
      <c r="P379" t="s">
        <v>1187</v>
      </c>
      <c r="Q379" s="261">
        <v>45058.270798611098</v>
      </c>
    </row>
    <row r="380" spans="1:17" x14ac:dyDescent="0.35">
      <c r="A380" t="s">
        <v>1139</v>
      </c>
      <c r="B380" t="s">
        <v>1140</v>
      </c>
      <c r="C380" s="261">
        <v>45046</v>
      </c>
      <c r="D380" t="s">
        <v>1183</v>
      </c>
      <c r="E380" t="s">
        <v>1188</v>
      </c>
      <c r="F380" s="262">
        <v>0</v>
      </c>
      <c r="G380" t="s">
        <v>261</v>
      </c>
      <c r="H380" s="263">
        <v>130717</v>
      </c>
      <c r="I380" s="262">
        <v>57.82</v>
      </c>
      <c r="J380" t="s">
        <v>262</v>
      </c>
      <c r="K380" s="263">
        <v>63.45</v>
      </c>
      <c r="L380" t="s">
        <v>263</v>
      </c>
      <c r="M380" t="s">
        <v>264</v>
      </c>
      <c r="N380" t="s">
        <v>265</v>
      </c>
      <c r="O380" t="s">
        <v>1163</v>
      </c>
      <c r="P380" t="s">
        <v>1189</v>
      </c>
      <c r="Q380" s="261">
        <v>45058.270798611098</v>
      </c>
    </row>
    <row r="381" spans="1:17" x14ac:dyDescent="0.35">
      <c r="A381" t="s">
        <v>1139</v>
      </c>
      <c r="B381" t="s">
        <v>1140</v>
      </c>
      <c r="C381" s="261">
        <v>45046</v>
      </c>
      <c r="D381" t="s">
        <v>1183</v>
      </c>
      <c r="E381" t="s">
        <v>1190</v>
      </c>
      <c r="F381" s="262">
        <v>0</v>
      </c>
      <c r="G381" t="s">
        <v>261</v>
      </c>
      <c r="H381" s="263">
        <v>129967</v>
      </c>
      <c r="I381" s="262">
        <v>57.49</v>
      </c>
      <c r="J381" t="s">
        <v>262</v>
      </c>
      <c r="K381" s="263">
        <v>63.08</v>
      </c>
      <c r="L381" t="s">
        <v>263</v>
      </c>
      <c r="M381" t="s">
        <v>264</v>
      </c>
      <c r="N381" t="s">
        <v>265</v>
      </c>
      <c r="O381" t="s">
        <v>1163</v>
      </c>
      <c r="P381" t="s">
        <v>1191</v>
      </c>
      <c r="Q381" s="261">
        <v>45058.270798611098</v>
      </c>
    </row>
    <row r="382" spans="1:17" x14ac:dyDescent="0.35">
      <c r="A382" t="s">
        <v>1139</v>
      </c>
      <c r="B382" t="s">
        <v>1140</v>
      </c>
      <c r="C382" s="261">
        <v>45046</v>
      </c>
      <c r="D382" t="s">
        <v>1192</v>
      </c>
      <c r="E382" t="s">
        <v>1193</v>
      </c>
      <c r="F382" s="262">
        <v>0</v>
      </c>
      <c r="G382" t="s">
        <v>261</v>
      </c>
      <c r="H382" s="263">
        <v>265872</v>
      </c>
      <c r="I382" s="262">
        <v>117.6</v>
      </c>
      <c r="J382" t="s">
        <v>262</v>
      </c>
      <c r="K382" s="263">
        <v>129.04</v>
      </c>
      <c r="L382" t="s">
        <v>263</v>
      </c>
      <c r="M382" t="s">
        <v>264</v>
      </c>
      <c r="N382" t="s">
        <v>265</v>
      </c>
      <c r="O382" t="s">
        <v>1163</v>
      </c>
      <c r="P382" t="s">
        <v>1194</v>
      </c>
      <c r="Q382" s="261">
        <v>45058.277592592603</v>
      </c>
    </row>
    <row r="383" spans="1:17" x14ac:dyDescent="0.35">
      <c r="A383" t="s">
        <v>1139</v>
      </c>
      <c r="B383" t="s">
        <v>1140</v>
      </c>
      <c r="C383" s="261">
        <v>45046</v>
      </c>
      <c r="D383" t="s">
        <v>1192</v>
      </c>
      <c r="E383" t="s">
        <v>1195</v>
      </c>
      <c r="F383" s="262">
        <v>0</v>
      </c>
      <c r="G383" t="s">
        <v>261</v>
      </c>
      <c r="H383" s="263">
        <v>130883</v>
      </c>
      <c r="I383" s="262">
        <v>57.89</v>
      </c>
      <c r="J383" t="s">
        <v>262</v>
      </c>
      <c r="K383" s="263">
        <v>63.52</v>
      </c>
      <c r="L383" t="s">
        <v>263</v>
      </c>
      <c r="M383" t="s">
        <v>264</v>
      </c>
      <c r="N383" t="s">
        <v>265</v>
      </c>
      <c r="O383" t="s">
        <v>1163</v>
      </c>
      <c r="P383" t="s">
        <v>1196</v>
      </c>
      <c r="Q383" s="261">
        <v>45058.277592592603</v>
      </c>
    </row>
    <row r="384" spans="1:17" x14ac:dyDescent="0.35">
      <c r="A384" t="s">
        <v>1139</v>
      </c>
      <c r="B384" t="s">
        <v>1140</v>
      </c>
      <c r="C384" s="261">
        <v>45046</v>
      </c>
      <c r="D384" t="s">
        <v>1192</v>
      </c>
      <c r="E384" t="s">
        <v>1197</v>
      </c>
      <c r="F384" s="262">
        <v>0</v>
      </c>
      <c r="G384" t="s">
        <v>261</v>
      </c>
      <c r="H384" s="263">
        <v>130717</v>
      </c>
      <c r="I384" s="262">
        <v>57.82</v>
      </c>
      <c r="J384" t="s">
        <v>262</v>
      </c>
      <c r="K384" s="263">
        <v>63.45</v>
      </c>
      <c r="L384" t="s">
        <v>263</v>
      </c>
      <c r="M384" t="s">
        <v>264</v>
      </c>
      <c r="N384" t="s">
        <v>265</v>
      </c>
      <c r="O384" t="s">
        <v>1163</v>
      </c>
      <c r="P384" t="s">
        <v>1198</v>
      </c>
      <c r="Q384" s="261">
        <v>45058.277592592603</v>
      </c>
    </row>
    <row r="385" spans="1:17" x14ac:dyDescent="0.35">
      <c r="A385" t="s">
        <v>1139</v>
      </c>
      <c r="B385" t="s">
        <v>1140</v>
      </c>
      <c r="C385" s="261">
        <v>45046</v>
      </c>
      <c r="D385" t="s">
        <v>1192</v>
      </c>
      <c r="E385" t="s">
        <v>1199</v>
      </c>
      <c r="F385" s="262">
        <v>0</v>
      </c>
      <c r="G385" t="s">
        <v>261</v>
      </c>
      <c r="H385" s="263">
        <v>129967</v>
      </c>
      <c r="I385" s="262">
        <v>57.49</v>
      </c>
      <c r="J385" t="s">
        <v>262</v>
      </c>
      <c r="K385" s="263">
        <v>63.08</v>
      </c>
      <c r="L385" t="s">
        <v>263</v>
      </c>
      <c r="M385" t="s">
        <v>264</v>
      </c>
      <c r="N385" t="s">
        <v>265</v>
      </c>
      <c r="O385" t="s">
        <v>1163</v>
      </c>
      <c r="P385" t="s">
        <v>1200</v>
      </c>
      <c r="Q385" s="261">
        <v>45058.277592592603</v>
      </c>
    </row>
    <row r="386" spans="1:17" x14ac:dyDescent="0.35">
      <c r="A386" t="s">
        <v>1139</v>
      </c>
      <c r="B386" t="s">
        <v>1140</v>
      </c>
      <c r="C386" s="261">
        <v>45046</v>
      </c>
      <c r="D386" t="s">
        <v>1201</v>
      </c>
      <c r="E386" t="s">
        <v>1202</v>
      </c>
      <c r="F386" s="262">
        <v>0</v>
      </c>
      <c r="G386" t="s">
        <v>261</v>
      </c>
      <c r="H386" s="263">
        <v>265872</v>
      </c>
      <c r="I386" s="262">
        <v>117.6</v>
      </c>
      <c r="J386" t="s">
        <v>262</v>
      </c>
      <c r="K386" s="263">
        <v>129.04</v>
      </c>
      <c r="L386" t="s">
        <v>263</v>
      </c>
      <c r="M386" t="s">
        <v>264</v>
      </c>
      <c r="N386" t="s">
        <v>265</v>
      </c>
      <c r="O386" t="s">
        <v>1163</v>
      </c>
      <c r="P386" t="s">
        <v>1203</v>
      </c>
      <c r="Q386" s="261">
        <v>45058.2952546296</v>
      </c>
    </row>
    <row r="387" spans="1:17" x14ac:dyDescent="0.35">
      <c r="A387" t="s">
        <v>1139</v>
      </c>
      <c r="B387" t="s">
        <v>1140</v>
      </c>
      <c r="C387" s="261">
        <v>45046</v>
      </c>
      <c r="D387" t="s">
        <v>1201</v>
      </c>
      <c r="E387" t="s">
        <v>1204</v>
      </c>
      <c r="F387" s="262">
        <v>0</v>
      </c>
      <c r="G387" t="s">
        <v>261</v>
      </c>
      <c r="H387" s="263">
        <v>130883</v>
      </c>
      <c r="I387" s="262">
        <v>57.89</v>
      </c>
      <c r="J387" t="s">
        <v>262</v>
      </c>
      <c r="K387" s="263">
        <v>63.52</v>
      </c>
      <c r="L387" t="s">
        <v>263</v>
      </c>
      <c r="M387" t="s">
        <v>264</v>
      </c>
      <c r="N387" t="s">
        <v>265</v>
      </c>
      <c r="O387" t="s">
        <v>1163</v>
      </c>
      <c r="P387" t="s">
        <v>1205</v>
      </c>
      <c r="Q387" s="261">
        <v>45058.2952546296</v>
      </c>
    </row>
    <row r="388" spans="1:17" x14ac:dyDescent="0.35">
      <c r="A388" t="s">
        <v>1139</v>
      </c>
      <c r="B388" t="s">
        <v>1140</v>
      </c>
      <c r="C388" s="261">
        <v>45046</v>
      </c>
      <c r="D388" t="s">
        <v>1201</v>
      </c>
      <c r="E388" t="s">
        <v>1206</v>
      </c>
      <c r="F388" s="262">
        <v>0</v>
      </c>
      <c r="G388" t="s">
        <v>261</v>
      </c>
      <c r="H388" s="263">
        <v>130717</v>
      </c>
      <c r="I388" s="262">
        <v>57.82</v>
      </c>
      <c r="J388" t="s">
        <v>262</v>
      </c>
      <c r="K388" s="263">
        <v>63.45</v>
      </c>
      <c r="L388" t="s">
        <v>263</v>
      </c>
      <c r="M388" t="s">
        <v>264</v>
      </c>
      <c r="N388" t="s">
        <v>265</v>
      </c>
      <c r="O388" t="s">
        <v>1163</v>
      </c>
      <c r="P388" t="s">
        <v>1207</v>
      </c>
      <c r="Q388" s="261">
        <v>45058.2952546296</v>
      </c>
    </row>
    <row r="389" spans="1:17" x14ac:dyDescent="0.35">
      <c r="A389" t="s">
        <v>1139</v>
      </c>
      <c r="B389" t="s">
        <v>1140</v>
      </c>
      <c r="C389" s="261">
        <v>45046</v>
      </c>
      <c r="D389" t="s">
        <v>1201</v>
      </c>
      <c r="E389" t="s">
        <v>1208</v>
      </c>
      <c r="F389" s="262">
        <v>0</v>
      </c>
      <c r="G389" t="s">
        <v>261</v>
      </c>
      <c r="H389" s="263">
        <v>129967</v>
      </c>
      <c r="I389" s="262">
        <v>57.49</v>
      </c>
      <c r="J389" t="s">
        <v>262</v>
      </c>
      <c r="K389" s="263">
        <v>63.08</v>
      </c>
      <c r="L389" t="s">
        <v>263</v>
      </c>
      <c r="M389" t="s">
        <v>264</v>
      </c>
      <c r="N389" t="s">
        <v>265</v>
      </c>
      <c r="O389" t="s">
        <v>1163</v>
      </c>
      <c r="P389" t="s">
        <v>1209</v>
      </c>
      <c r="Q389" s="261">
        <v>45058.2952546296</v>
      </c>
    </row>
    <row r="390" spans="1:17" x14ac:dyDescent="0.35">
      <c r="A390" t="s">
        <v>1139</v>
      </c>
      <c r="B390" t="s">
        <v>1140</v>
      </c>
      <c r="C390" s="261">
        <v>45046</v>
      </c>
      <c r="D390" t="s">
        <v>1210</v>
      </c>
      <c r="E390" t="s">
        <v>1184</v>
      </c>
      <c r="F390" s="262">
        <v>0</v>
      </c>
      <c r="G390" t="s">
        <v>261</v>
      </c>
      <c r="H390" s="263">
        <v>265872</v>
      </c>
      <c r="I390" s="262">
        <v>117.6</v>
      </c>
      <c r="J390" t="s">
        <v>262</v>
      </c>
      <c r="K390" s="263">
        <v>129.04</v>
      </c>
      <c r="L390" t="s">
        <v>263</v>
      </c>
      <c r="M390" t="s">
        <v>264</v>
      </c>
      <c r="N390" t="s">
        <v>265</v>
      </c>
      <c r="O390" t="s">
        <v>1163</v>
      </c>
      <c r="P390" t="s">
        <v>1211</v>
      </c>
      <c r="Q390" s="261">
        <v>45058.298553240696</v>
      </c>
    </row>
    <row r="391" spans="1:17" x14ac:dyDescent="0.35">
      <c r="A391" t="s">
        <v>1139</v>
      </c>
      <c r="B391" t="s">
        <v>1140</v>
      </c>
      <c r="C391" s="261">
        <v>45046</v>
      </c>
      <c r="D391" t="s">
        <v>1210</v>
      </c>
      <c r="E391" t="s">
        <v>1186</v>
      </c>
      <c r="F391" s="262">
        <v>0</v>
      </c>
      <c r="G391" t="s">
        <v>261</v>
      </c>
      <c r="H391" s="263">
        <v>130883</v>
      </c>
      <c r="I391" s="262">
        <v>57.89</v>
      </c>
      <c r="J391" t="s">
        <v>262</v>
      </c>
      <c r="K391" s="263">
        <v>63.52</v>
      </c>
      <c r="L391" t="s">
        <v>263</v>
      </c>
      <c r="M391" t="s">
        <v>264</v>
      </c>
      <c r="N391" t="s">
        <v>265</v>
      </c>
      <c r="O391" t="s">
        <v>1163</v>
      </c>
      <c r="P391" t="s">
        <v>1212</v>
      </c>
      <c r="Q391" s="261">
        <v>45058.298553240696</v>
      </c>
    </row>
    <row r="392" spans="1:17" x14ac:dyDescent="0.35">
      <c r="A392" t="s">
        <v>1139</v>
      </c>
      <c r="B392" t="s">
        <v>1140</v>
      </c>
      <c r="C392" s="261">
        <v>45046</v>
      </c>
      <c r="D392" t="s">
        <v>1210</v>
      </c>
      <c r="E392" t="s">
        <v>1188</v>
      </c>
      <c r="F392" s="262">
        <v>0</v>
      </c>
      <c r="G392" t="s">
        <v>261</v>
      </c>
      <c r="H392" s="263">
        <v>130717</v>
      </c>
      <c r="I392" s="262">
        <v>57.82</v>
      </c>
      <c r="J392" t="s">
        <v>262</v>
      </c>
      <c r="K392" s="263">
        <v>63.45</v>
      </c>
      <c r="L392" t="s">
        <v>263</v>
      </c>
      <c r="M392" t="s">
        <v>264</v>
      </c>
      <c r="N392" t="s">
        <v>265</v>
      </c>
      <c r="O392" t="s">
        <v>1163</v>
      </c>
      <c r="P392" t="s">
        <v>1213</v>
      </c>
      <c r="Q392" s="261">
        <v>45058.298553240696</v>
      </c>
    </row>
    <row r="393" spans="1:17" x14ac:dyDescent="0.35">
      <c r="A393" t="s">
        <v>1139</v>
      </c>
      <c r="B393" t="s">
        <v>1140</v>
      </c>
      <c r="C393" s="261">
        <v>45046</v>
      </c>
      <c r="D393" t="s">
        <v>1210</v>
      </c>
      <c r="E393" t="s">
        <v>1190</v>
      </c>
      <c r="F393" s="262">
        <v>0</v>
      </c>
      <c r="G393" t="s">
        <v>261</v>
      </c>
      <c r="H393" s="263">
        <v>129967</v>
      </c>
      <c r="I393" s="262">
        <v>57.49</v>
      </c>
      <c r="J393" t="s">
        <v>262</v>
      </c>
      <c r="K393" s="263">
        <v>63.08</v>
      </c>
      <c r="L393" t="s">
        <v>263</v>
      </c>
      <c r="M393" t="s">
        <v>264</v>
      </c>
      <c r="N393" t="s">
        <v>265</v>
      </c>
      <c r="O393" t="s">
        <v>1163</v>
      </c>
      <c r="P393" t="s">
        <v>1214</v>
      </c>
      <c r="Q393" s="261">
        <v>45058.298553240696</v>
      </c>
    </row>
    <row r="394" spans="1:17" x14ac:dyDescent="0.35">
      <c r="A394" t="s">
        <v>1139</v>
      </c>
      <c r="B394" t="s">
        <v>1140</v>
      </c>
      <c r="C394" s="261">
        <v>45046</v>
      </c>
      <c r="D394" t="s">
        <v>1215</v>
      </c>
      <c r="E394" t="s">
        <v>1184</v>
      </c>
      <c r="F394" s="262">
        <v>0</v>
      </c>
      <c r="G394" t="s">
        <v>261</v>
      </c>
      <c r="H394" s="263">
        <v>-265872</v>
      </c>
      <c r="I394" s="262">
        <v>-117.6</v>
      </c>
      <c r="J394" t="s">
        <v>262</v>
      </c>
      <c r="K394" s="263">
        <v>-129.04</v>
      </c>
      <c r="L394" t="s">
        <v>263</v>
      </c>
      <c r="M394" t="s">
        <v>264</v>
      </c>
      <c r="N394" t="s">
        <v>265</v>
      </c>
      <c r="O394" t="s">
        <v>1163</v>
      </c>
      <c r="P394" t="s">
        <v>1216</v>
      </c>
      <c r="Q394" s="261">
        <v>45058.312685185199</v>
      </c>
    </row>
    <row r="395" spans="1:17" x14ac:dyDescent="0.35">
      <c r="A395" t="s">
        <v>1139</v>
      </c>
      <c r="B395" t="s">
        <v>1140</v>
      </c>
      <c r="C395" s="261">
        <v>45046</v>
      </c>
      <c r="D395" t="s">
        <v>1215</v>
      </c>
      <c r="E395" t="s">
        <v>1186</v>
      </c>
      <c r="F395" s="262">
        <v>0</v>
      </c>
      <c r="G395" t="s">
        <v>261</v>
      </c>
      <c r="H395" s="263">
        <v>-130883</v>
      </c>
      <c r="I395" s="262">
        <v>-57.89</v>
      </c>
      <c r="J395" t="s">
        <v>262</v>
      </c>
      <c r="K395" s="263">
        <v>-63.52</v>
      </c>
      <c r="L395" t="s">
        <v>263</v>
      </c>
      <c r="M395" t="s">
        <v>264</v>
      </c>
      <c r="N395" t="s">
        <v>265</v>
      </c>
      <c r="O395" t="s">
        <v>1163</v>
      </c>
      <c r="P395" t="s">
        <v>1217</v>
      </c>
      <c r="Q395" s="261">
        <v>45058.312685185199</v>
      </c>
    </row>
    <row r="396" spans="1:17" x14ac:dyDescent="0.35">
      <c r="A396" t="s">
        <v>1139</v>
      </c>
      <c r="B396" t="s">
        <v>1140</v>
      </c>
      <c r="C396" s="261">
        <v>45046</v>
      </c>
      <c r="D396" t="s">
        <v>1215</v>
      </c>
      <c r="E396" t="s">
        <v>1188</v>
      </c>
      <c r="F396" s="262">
        <v>0</v>
      </c>
      <c r="G396" t="s">
        <v>261</v>
      </c>
      <c r="H396" s="263">
        <v>-130717</v>
      </c>
      <c r="I396" s="262">
        <v>-57.82</v>
      </c>
      <c r="J396" t="s">
        <v>262</v>
      </c>
      <c r="K396" s="263">
        <v>-63.45</v>
      </c>
      <c r="L396" t="s">
        <v>263</v>
      </c>
      <c r="M396" t="s">
        <v>264</v>
      </c>
      <c r="N396" t="s">
        <v>265</v>
      </c>
      <c r="O396" t="s">
        <v>1163</v>
      </c>
      <c r="P396" t="s">
        <v>1218</v>
      </c>
      <c r="Q396" s="261">
        <v>45058.312685185199</v>
      </c>
    </row>
    <row r="397" spans="1:17" x14ac:dyDescent="0.35">
      <c r="A397" t="s">
        <v>1139</v>
      </c>
      <c r="B397" t="s">
        <v>1140</v>
      </c>
      <c r="C397" s="261">
        <v>45046</v>
      </c>
      <c r="D397" t="s">
        <v>1215</v>
      </c>
      <c r="E397" t="s">
        <v>1190</v>
      </c>
      <c r="F397" s="262">
        <v>0</v>
      </c>
      <c r="G397" t="s">
        <v>261</v>
      </c>
      <c r="H397" s="263">
        <v>-129967</v>
      </c>
      <c r="I397" s="262">
        <v>-57.49</v>
      </c>
      <c r="J397" t="s">
        <v>262</v>
      </c>
      <c r="K397" s="263">
        <v>-63.08</v>
      </c>
      <c r="L397" t="s">
        <v>263</v>
      </c>
      <c r="M397" t="s">
        <v>264</v>
      </c>
      <c r="N397" t="s">
        <v>265</v>
      </c>
      <c r="O397" t="s">
        <v>1163</v>
      </c>
      <c r="P397" t="s">
        <v>1219</v>
      </c>
      <c r="Q397" s="261">
        <v>45058.312685185199</v>
      </c>
    </row>
    <row r="398" spans="1:17" x14ac:dyDescent="0.35">
      <c r="A398" t="s">
        <v>1139</v>
      </c>
      <c r="B398" t="s">
        <v>1140</v>
      </c>
      <c r="C398" s="261">
        <v>45046</v>
      </c>
      <c r="D398" t="s">
        <v>1220</v>
      </c>
      <c r="E398" t="s">
        <v>1221</v>
      </c>
      <c r="F398" s="262">
        <v>0</v>
      </c>
      <c r="G398" t="s">
        <v>261</v>
      </c>
      <c r="H398" s="263">
        <v>265872</v>
      </c>
      <c r="I398" s="262">
        <v>117.6</v>
      </c>
      <c r="J398" t="s">
        <v>262</v>
      </c>
      <c r="K398" s="263">
        <v>129.04</v>
      </c>
      <c r="L398" t="s">
        <v>263</v>
      </c>
      <c r="M398" t="s">
        <v>264</v>
      </c>
      <c r="N398" t="s">
        <v>265</v>
      </c>
      <c r="O398" t="s">
        <v>1163</v>
      </c>
      <c r="P398" t="s">
        <v>1222</v>
      </c>
      <c r="Q398" s="261">
        <v>45058.313194444403</v>
      </c>
    </row>
    <row r="399" spans="1:17" x14ac:dyDescent="0.35">
      <c r="A399" t="s">
        <v>1139</v>
      </c>
      <c r="B399" t="s">
        <v>1140</v>
      </c>
      <c r="C399" s="261">
        <v>45046</v>
      </c>
      <c r="D399" t="s">
        <v>1220</v>
      </c>
      <c r="E399" t="s">
        <v>1223</v>
      </c>
      <c r="F399" s="262">
        <v>0</v>
      </c>
      <c r="G399" t="s">
        <v>261</v>
      </c>
      <c r="H399" s="263">
        <v>130883</v>
      </c>
      <c r="I399" s="262">
        <v>57.89</v>
      </c>
      <c r="J399" t="s">
        <v>262</v>
      </c>
      <c r="K399" s="263">
        <v>63.52</v>
      </c>
      <c r="L399" t="s">
        <v>263</v>
      </c>
      <c r="M399" t="s">
        <v>264</v>
      </c>
      <c r="N399" t="s">
        <v>265</v>
      </c>
      <c r="O399" t="s">
        <v>1163</v>
      </c>
      <c r="P399" t="s">
        <v>1224</v>
      </c>
      <c r="Q399" s="261">
        <v>45058.313194444403</v>
      </c>
    </row>
    <row r="400" spans="1:17" x14ac:dyDescent="0.35">
      <c r="A400" t="s">
        <v>1139</v>
      </c>
      <c r="B400" t="s">
        <v>1140</v>
      </c>
      <c r="C400" s="261">
        <v>45046</v>
      </c>
      <c r="D400" t="s">
        <v>1220</v>
      </c>
      <c r="E400" t="s">
        <v>1225</v>
      </c>
      <c r="F400" s="262">
        <v>0</v>
      </c>
      <c r="G400" t="s">
        <v>261</v>
      </c>
      <c r="H400" s="263">
        <v>130717</v>
      </c>
      <c r="I400" s="262">
        <v>57.82</v>
      </c>
      <c r="J400" t="s">
        <v>262</v>
      </c>
      <c r="K400" s="263">
        <v>63.45</v>
      </c>
      <c r="L400" t="s">
        <v>263</v>
      </c>
      <c r="M400" t="s">
        <v>264</v>
      </c>
      <c r="N400" t="s">
        <v>265</v>
      </c>
      <c r="O400" t="s">
        <v>1163</v>
      </c>
      <c r="P400" t="s">
        <v>1226</v>
      </c>
      <c r="Q400" s="261">
        <v>45058.313194444403</v>
      </c>
    </row>
    <row r="401" spans="1:17" x14ac:dyDescent="0.35">
      <c r="A401" t="s">
        <v>1139</v>
      </c>
      <c r="B401" t="s">
        <v>1140</v>
      </c>
      <c r="C401" s="261">
        <v>45046</v>
      </c>
      <c r="D401" t="s">
        <v>1220</v>
      </c>
      <c r="E401" t="s">
        <v>1227</v>
      </c>
      <c r="F401" s="262">
        <v>0</v>
      </c>
      <c r="G401" t="s">
        <v>261</v>
      </c>
      <c r="H401" s="263">
        <v>129967</v>
      </c>
      <c r="I401" s="262">
        <v>57.49</v>
      </c>
      <c r="J401" t="s">
        <v>262</v>
      </c>
      <c r="K401" s="263">
        <v>63.08</v>
      </c>
      <c r="L401" t="s">
        <v>263</v>
      </c>
      <c r="M401" t="s">
        <v>264</v>
      </c>
      <c r="N401" t="s">
        <v>265</v>
      </c>
      <c r="O401" t="s">
        <v>1163</v>
      </c>
      <c r="P401" t="s">
        <v>1228</v>
      </c>
      <c r="Q401" s="261">
        <v>45058.313206018502</v>
      </c>
    </row>
    <row r="402" spans="1:17" x14ac:dyDescent="0.35">
      <c r="C402" s="261"/>
      <c r="E402" s="264" t="s">
        <v>1229</v>
      </c>
      <c r="F402" s="265"/>
      <c r="G402" s="264"/>
      <c r="H402" s="266"/>
      <c r="I402" s="265"/>
      <c r="J402" s="264"/>
      <c r="K402" s="266">
        <f>SUBTOTAL(109,K355:K401)</f>
        <v>16502.48000000001</v>
      </c>
      <c r="Q402" s="261"/>
    </row>
    <row r="403" spans="1:17" x14ac:dyDescent="0.35">
      <c r="A403" t="s">
        <v>1230</v>
      </c>
      <c r="B403" t="s">
        <v>1231</v>
      </c>
      <c r="C403" s="261">
        <v>44742</v>
      </c>
      <c r="D403" t="s">
        <v>1144</v>
      </c>
      <c r="E403" t="s">
        <v>1145</v>
      </c>
      <c r="F403" s="262">
        <v>0</v>
      </c>
      <c r="G403" t="s">
        <v>261</v>
      </c>
      <c r="H403" s="263">
        <v>2162518</v>
      </c>
      <c r="I403" s="262">
        <v>1019.33</v>
      </c>
      <c r="J403" t="s">
        <v>262</v>
      </c>
      <c r="K403" s="263">
        <v>1075.3900000000001</v>
      </c>
      <c r="L403" t="s">
        <v>263</v>
      </c>
      <c r="M403" t="s">
        <v>264</v>
      </c>
      <c r="N403" t="s">
        <v>265</v>
      </c>
      <c r="O403" t="s">
        <v>379</v>
      </c>
      <c r="P403" t="s">
        <v>1232</v>
      </c>
      <c r="Q403" s="261">
        <v>44755.598449074103</v>
      </c>
    </row>
    <row r="404" spans="1:17" x14ac:dyDescent="0.35">
      <c r="A404" t="s">
        <v>1230</v>
      </c>
      <c r="B404" t="s">
        <v>1231</v>
      </c>
      <c r="C404" s="261">
        <v>44771</v>
      </c>
      <c r="D404" t="s">
        <v>581</v>
      </c>
      <c r="E404" t="s">
        <v>1037</v>
      </c>
      <c r="F404" s="262">
        <v>0</v>
      </c>
      <c r="G404" t="s">
        <v>261</v>
      </c>
      <c r="H404" s="263">
        <v>1419718</v>
      </c>
      <c r="I404" s="262">
        <v>691.74</v>
      </c>
      <c r="J404" t="s">
        <v>262</v>
      </c>
      <c r="K404" s="263">
        <v>704.4</v>
      </c>
      <c r="L404" t="s">
        <v>263</v>
      </c>
      <c r="M404" t="s">
        <v>264</v>
      </c>
      <c r="N404" t="s">
        <v>265</v>
      </c>
      <c r="O404" t="s">
        <v>266</v>
      </c>
      <c r="P404" t="s">
        <v>1233</v>
      </c>
      <c r="Q404" s="261">
        <v>44784.347037036998</v>
      </c>
    </row>
    <row r="405" spans="1:17" x14ac:dyDescent="0.35">
      <c r="A405" t="s">
        <v>1230</v>
      </c>
      <c r="B405" t="s">
        <v>1231</v>
      </c>
      <c r="C405" s="261">
        <v>44771</v>
      </c>
      <c r="D405" t="s">
        <v>581</v>
      </c>
      <c r="E405" t="s">
        <v>1039</v>
      </c>
      <c r="F405" s="262">
        <v>0</v>
      </c>
      <c r="G405" t="s">
        <v>261</v>
      </c>
      <c r="H405" s="263">
        <v>2006022</v>
      </c>
      <c r="I405" s="262">
        <v>977.4</v>
      </c>
      <c r="J405" t="s">
        <v>262</v>
      </c>
      <c r="K405" s="263">
        <v>995.29</v>
      </c>
      <c r="L405" t="s">
        <v>263</v>
      </c>
      <c r="M405" t="s">
        <v>264</v>
      </c>
      <c r="N405" t="s">
        <v>265</v>
      </c>
      <c r="O405" t="s">
        <v>266</v>
      </c>
      <c r="P405" t="s">
        <v>1234</v>
      </c>
      <c r="Q405" s="261">
        <v>44784.347037036998</v>
      </c>
    </row>
    <row r="406" spans="1:17" x14ac:dyDescent="0.35">
      <c r="A406" t="s">
        <v>1230</v>
      </c>
      <c r="B406" t="s">
        <v>1231</v>
      </c>
      <c r="C406" s="261">
        <v>44804</v>
      </c>
      <c r="D406" t="s">
        <v>678</v>
      </c>
      <c r="E406" t="s">
        <v>1041</v>
      </c>
      <c r="F406" s="262">
        <v>0</v>
      </c>
      <c r="G406" t="s">
        <v>261</v>
      </c>
      <c r="H406" s="263">
        <v>9150</v>
      </c>
      <c r="I406" s="262">
        <v>4.5599999999999996</v>
      </c>
      <c r="J406" t="s">
        <v>262</v>
      </c>
      <c r="K406" s="263">
        <v>4.53</v>
      </c>
      <c r="L406" t="s">
        <v>263</v>
      </c>
      <c r="M406" t="s">
        <v>264</v>
      </c>
      <c r="N406" t="s">
        <v>265</v>
      </c>
      <c r="O406" t="s">
        <v>266</v>
      </c>
      <c r="P406" t="s">
        <v>1235</v>
      </c>
      <c r="Q406" s="261">
        <v>44817.709166666697</v>
      </c>
    </row>
    <row r="407" spans="1:17" x14ac:dyDescent="0.35">
      <c r="A407" t="s">
        <v>1230</v>
      </c>
      <c r="B407" t="s">
        <v>1231</v>
      </c>
      <c r="C407" s="261">
        <v>44834</v>
      </c>
      <c r="D407" t="s">
        <v>681</v>
      </c>
      <c r="E407" t="s">
        <v>1046</v>
      </c>
      <c r="F407" s="262">
        <v>0</v>
      </c>
      <c r="G407" t="s">
        <v>261</v>
      </c>
      <c r="H407" s="263">
        <v>4670740</v>
      </c>
      <c r="I407" s="262">
        <v>2392.62</v>
      </c>
      <c r="J407" t="s">
        <v>262</v>
      </c>
      <c r="K407" s="263">
        <v>2305.29</v>
      </c>
      <c r="L407" t="s">
        <v>263</v>
      </c>
      <c r="M407" t="s">
        <v>264</v>
      </c>
      <c r="N407" t="s">
        <v>265</v>
      </c>
      <c r="O407" t="s">
        <v>266</v>
      </c>
      <c r="P407" t="s">
        <v>1236</v>
      </c>
      <c r="Q407" s="261">
        <v>44847.452708333301</v>
      </c>
    </row>
    <row r="408" spans="1:17" x14ac:dyDescent="0.35">
      <c r="A408" t="s">
        <v>1230</v>
      </c>
      <c r="B408" t="s">
        <v>1231</v>
      </c>
      <c r="C408" s="261">
        <v>44895</v>
      </c>
      <c r="D408" t="s">
        <v>802</v>
      </c>
      <c r="E408" t="s">
        <v>1058</v>
      </c>
      <c r="F408" s="262">
        <v>0</v>
      </c>
      <c r="G408" t="s">
        <v>261</v>
      </c>
      <c r="H408" s="263">
        <v>2769156</v>
      </c>
      <c r="I408" s="262">
        <v>1312.52</v>
      </c>
      <c r="J408" t="s">
        <v>262</v>
      </c>
      <c r="K408" s="263">
        <v>1360.16</v>
      </c>
      <c r="L408" t="s">
        <v>263</v>
      </c>
      <c r="M408" t="s">
        <v>264</v>
      </c>
      <c r="N408" t="s">
        <v>265</v>
      </c>
      <c r="O408" t="s">
        <v>266</v>
      </c>
      <c r="P408" t="s">
        <v>1237</v>
      </c>
      <c r="Q408" s="261">
        <v>44909.505011574103</v>
      </c>
    </row>
    <row r="409" spans="1:17" x14ac:dyDescent="0.35">
      <c r="A409" t="s">
        <v>1230</v>
      </c>
      <c r="B409" t="s">
        <v>1231</v>
      </c>
      <c r="C409" s="261">
        <v>44895</v>
      </c>
      <c r="D409" t="s">
        <v>1060</v>
      </c>
      <c r="E409" t="s">
        <v>1061</v>
      </c>
      <c r="F409" s="262">
        <v>0</v>
      </c>
      <c r="G409" t="s">
        <v>261</v>
      </c>
      <c r="H409" s="263">
        <v>326638</v>
      </c>
      <c r="I409" s="262">
        <v>154.82</v>
      </c>
      <c r="J409" t="s">
        <v>262</v>
      </c>
      <c r="K409" s="263">
        <v>160.44</v>
      </c>
      <c r="L409" t="s">
        <v>263</v>
      </c>
      <c r="M409" t="s">
        <v>264</v>
      </c>
      <c r="N409" t="s">
        <v>265</v>
      </c>
      <c r="O409" t="s">
        <v>266</v>
      </c>
      <c r="P409" t="s">
        <v>1238</v>
      </c>
      <c r="Q409" s="261">
        <v>44909.505023148202</v>
      </c>
    </row>
    <row r="410" spans="1:17" x14ac:dyDescent="0.35">
      <c r="A410" t="s">
        <v>1230</v>
      </c>
      <c r="B410" t="s">
        <v>1231</v>
      </c>
      <c r="C410" s="261">
        <v>44925</v>
      </c>
      <c r="D410" t="s">
        <v>1089</v>
      </c>
      <c r="E410" t="s">
        <v>1239</v>
      </c>
      <c r="F410" s="262">
        <v>0</v>
      </c>
      <c r="G410" t="s">
        <v>261</v>
      </c>
      <c r="H410" s="263">
        <v>608000</v>
      </c>
      <c r="I410" s="262">
        <v>280.56</v>
      </c>
      <c r="J410" t="s">
        <v>262</v>
      </c>
      <c r="K410" s="263">
        <v>297.93</v>
      </c>
      <c r="L410" t="s">
        <v>263</v>
      </c>
      <c r="M410" t="s">
        <v>264</v>
      </c>
      <c r="N410" t="s">
        <v>265</v>
      </c>
      <c r="O410" t="s">
        <v>379</v>
      </c>
      <c r="P410" t="s">
        <v>1240</v>
      </c>
      <c r="Q410" s="261">
        <v>44937.540833333303</v>
      </c>
    </row>
    <row r="411" spans="1:17" x14ac:dyDescent="0.35">
      <c r="A411" t="s">
        <v>1230</v>
      </c>
      <c r="B411" t="s">
        <v>1231</v>
      </c>
      <c r="C411" s="261">
        <v>44925</v>
      </c>
      <c r="D411" t="s">
        <v>1089</v>
      </c>
      <c r="E411" t="s">
        <v>1092</v>
      </c>
      <c r="F411" s="262">
        <v>0</v>
      </c>
      <c r="G411" t="s">
        <v>261</v>
      </c>
      <c r="H411" s="263">
        <v>7248320.4000000004</v>
      </c>
      <c r="I411" s="262">
        <v>3344.74</v>
      </c>
      <c r="J411" t="s">
        <v>262</v>
      </c>
      <c r="K411" s="263">
        <v>3551.78</v>
      </c>
      <c r="L411" t="s">
        <v>263</v>
      </c>
      <c r="M411" t="s">
        <v>264</v>
      </c>
      <c r="N411" t="s">
        <v>265</v>
      </c>
      <c r="O411" t="s">
        <v>266</v>
      </c>
      <c r="P411" t="s">
        <v>1241</v>
      </c>
      <c r="Q411" s="261">
        <v>44937.540833333303</v>
      </c>
    </row>
    <row r="412" spans="1:17" x14ac:dyDescent="0.35">
      <c r="A412" t="s">
        <v>1230</v>
      </c>
      <c r="B412" t="s">
        <v>1231</v>
      </c>
      <c r="C412" s="261">
        <v>44926</v>
      </c>
      <c r="D412" t="s">
        <v>656</v>
      </c>
      <c r="E412" t="s">
        <v>690</v>
      </c>
      <c r="F412" s="262">
        <v>0</v>
      </c>
      <c r="G412" t="s">
        <v>261</v>
      </c>
      <c r="H412" s="263">
        <v>-1419718</v>
      </c>
      <c r="I412" s="262">
        <v>-691.74</v>
      </c>
      <c r="J412" t="s">
        <v>262</v>
      </c>
      <c r="K412" s="263">
        <v>-740.72</v>
      </c>
      <c r="L412" t="s">
        <v>263</v>
      </c>
      <c r="M412" t="s">
        <v>264</v>
      </c>
      <c r="N412" t="s">
        <v>265</v>
      </c>
      <c r="O412" t="s">
        <v>266</v>
      </c>
      <c r="P412" t="s">
        <v>1242</v>
      </c>
      <c r="Q412" s="261">
        <v>44974.761145833298</v>
      </c>
    </row>
    <row r="413" spans="1:17" x14ac:dyDescent="0.35">
      <c r="A413" t="s">
        <v>1230</v>
      </c>
      <c r="B413" t="s">
        <v>1231</v>
      </c>
      <c r="C413" s="261">
        <v>44926</v>
      </c>
      <c r="D413" t="s">
        <v>656</v>
      </c>
      <c r="E413" t="s">
        <v>1111</v>
      </c>
      <c r="F413" s="262">
        <v>0</v>
      </c>
      <c r="G413" t="s">
        <v>261</v>
      </c>
      <c r="H413" s="263">
        <v>-2006022</v>
      </c>
      <c r="I413" s="262">
        <v>-977.4</v>
      </c>
      <c r="J413" t="s">
        <v>262</v>
      </c>
      <c r="K413" s="263">
        <v>-1046.5999999999999</v>
      </c>
      <c r="L413" t="s">
        <v>263</v>
      </c>
      <c r="M413" t="s">
        <v>264</v>
      </c>
      <c r="N413" t="s">
        <v>265</v>
      </c>
      <c r="O413" t="s">
        <v>266</v>
      </c>
      <c r="P413" t="s">
        <v>1243</v>
      </c>
      <c r="Q413" s="261">
        <v>44974.761145833298</v>
      </c>
    </row>
    <row r="414" spans="1:17" x14ac:dyDescent="0.35">
      <c r="A414" t="s">
        <v>1230</v>
      </c>
      <c r="B414" t="s">
        <v>1231</v>
      </c>
      <c r="C414" s="261">
        <v>44926</v>
      </c>
      <c r="D414" t="s">
        <v>1118</v>
      </c>
      <c r="E414" t="s">
        <v>1119</v>
      </c>
      <c r="F414" s="262">
        <v>0</v>
      </c>
      <c r="G414" t="s">
        <v>261</v>
      </c>
      <c r="H414" s="263">
        <v>-7248320.4000000004</v>
      </c>
      <c r="I414" s="262">
        <v>-3344.74</v>
      </c>
      <c r="J414" t="s">
        <v>262</v>
      </c>
      <c r="K414" s="263">
        <v>-3581.55</v>
      </c>
      <c r="L414" t="s">
        <v>263</v>
      </c>
      <c r="M414" t="s">
        <v>264</v>
      </c>
      <c r="N414" t="s">
        <v>265</v>
      </c>
      <c r="O414" t="s">
        <v>266</v>
      </c>
      <c r="P414" t="s">
        <v>1244</v>
      </c>
      <c r="Q414" s="261">
        <v>44974.761157407404</v>
      </c>
    </row>
    <row r="415" spans="1:17" x14ac:dyDescent="0.35">
      <c r="A415" t="s">
        <v>1230</v>
      </c>
      <c r="B415" t="s">
        <v>1231</v>
      </c>
      <c r="C415" s="261">
        <v>44926</v>
      </c>
      <c r="D415" t="s">
        <v>1118</v>
      </c>
      <c r="E415" t="s">
        <v>1121</v>
      </c>
      <c r="F415" s="262">
        <v>0</v>
      </c>
      <c r="G415" t="s">
        <v>261</v>
      </c>
      <c r="H415" s="263">
        <v>-608000</v>
      </c>
      <c r="I415" s="262">
        <v>-280.56</v>
      </c>
      <c r="J415" t="s">
        <v>262</v>
      </c>
      <c r="K415" s="263">
        <v>-300.42</v>
      </c>
      <c r="L415" t="s">
        <v>263</v>
      </c>
      <c r="M415" t="s">
        <v>264</v>
      </c>
      <c r="N415" t="s">
        <v>265</v>
      </c>
      <c r="O415" t="s">
        <v>379</v>
      </c>
      <c r="P415" t="s">
        <v>1245</v>
      </c>
      <c r="Q415" s="261">
        <v>44974.761157407404</v>
      </c>
    </row>
    <row r="416" spans="1:17" x14ac:dyDescent="0.35">
      <c r="A416" t="s">
        <v>1230</v>
      </c>
      <c r="B416" t="s">
        <v>1231</v>
      </c>
      <c r="C416" s="261">
        <v>44946</v>
      </c>
      <c r="D416" t="s">
        <v>1246</v>
      </c>
      <c r="E416" t="s">
        <v>1247</v>
      </c>
      <c r="F416" s="262">
        <v>0</v>
      </c>
      <c r="G416" t="s">
        <v>261</v>
      </c>
      <c r="H416" s="263">
        <v>177000</v>
      </c>
      <c r="I416" s="262">
        <v>79.81</v>
      </c>
      <c r="J416" t="s">
        <v>262</v>
      </c>
      <c r="K416" s="263">
        <v>86.37</v>
      </c>
      <c r="L416" t="s">
        <v>263</v>
      </c>
      <c r="M416" t="s">
        <v>264</v>
      </c>
      <c r="N416" t="s">
        <v>265</v>
      </c>
      <c r="O416" t="s">
        <v>850</v>
      </c>
      <c r="P416" t="s">
        <v>1248</v>
      </c>
      <c r="Q416" s="261">
        <v>44970.526990740698</v>
      </c>
    </row>
    <row r="417" spans="1:17" x14ac:dyDescent="0.35">
      <c r="A417" t="s">
        <v>1230</v>
      </c>
      <c r="B417" t="s">
        <v>1231</v>
      </c>
      <c r="C417" s="261">
        <v>44946</v>
      </c>
      <c r="D417" t="s">
        <v>1249</v>
      </c>
      <c r="E417" t="s">
        <v>1250</v>
      </c>
      <c r="F417" s="262">
        <v>0</v>
      </c>
      <c r="G417" t="s">
        <v>261</v>
      </c>
      <c r="H417" s="263">
        <v>115000</v>
      </c>
      <c r="I417" s="262">
        <v>51.86</v>
      </c>
      <c r="J417" t="s">
        <v>262</v>
      </c>
      <c r="K417" s="263">
        <v>56.12</v>
      </c>
      <c r="L417" t="s">
        <v>263</v>
      </c>
      <c r="M417" t="s">
        <v>264</v>
      </c>
      <c r="N417" t="s">
        <v>265</v>
      </c>
      <c r="O417" t="s">
        <v>850</v>
      </c>
      <c r="P417" t="s">
        <v>1251</v>
      </c>
      <c r="Q417" s="261">
        <v>44970.526990740698</v>
      </c>
    </row>
    <row r="418" spans="1:17" x14ac:dyDescent="0.35">
      <c r="A418" t="s">
        <v>1230</v>
      </c>
      <c r="B418" t="s">
        <v>1231</v>
      </c>
      <c r="C418" s="261">
        <v>44946</v>
      </c>
      <c r="D418" t="s">
        <v>1252</v>
      </c>
      <c r="E418" t="s">
        <v>1253</v>
      </c>
      <c r="F418" s="262">
        <v>0</v>
      </c>
      <c r="G418" t="s">
        <v>261</v>
      </c>
      <c r="H418" s="263">
        <v>189980</v>
      </c>
      <c r="I418" s="262">
        <v>85.67</v>
      </c>
      <c r="J418" t="s">
        <v>262</v>
      </c>
      <c r="K418" s="263">
        <v>92.71</v>
      </c>
      <c r="L418" t="s">
        <v>263</v>
      </c>
      <c r="M418" t="s">
        <v>264</v>
      </c>
      <c r="N418" t="s">
        <v>265</v>
      </c>
      <c r="O418" t="s">
        <v>850</v>
      </c>
      <c r="P418" t="s">
        <v>1254</v>
      </c>
      <c r="Q418" s="261">
        <v>44970.526990740698</v>
      </c>
    </row>
    <row r="419" spans="1:17" x14ac:dyDescent="0.35">
      <c r="A419" t="s">
        <v>1230</v>
      </c>
      <c r="B419" t="s">
        <v>1231</v>
      </c>
      <c r="C419" s="261">
        <v>44980</v>
      </c>
      <c r="D419" t="s">
        <v>1255</v>
      </c>
      <c r="E419" t="s">
        <v>1256</v>
      </c>
      <c r="F419" s="262">
        <v>0</v>
      </c>
      <c r="G419" t="s">
        <v>261</v>
      </c>
      <c r="H419" s="263">
        <v>3000000</v>
      </c>
      <c r="I419" s="262">
        <v>1387.31</v>
      </c>
      <c r="J419" t="s">
        <v>262</v>
      </c>
      <c r="K419" s="263">
        <v>1482.34</v>
      </c>
      <c r="L419" t="s">
        <v>263</v>
      </c>
      <c r="M419" t="s">
        <v>264</v>
      </c>
      <c r="N419" t="s">
        <v>265</v>
      </c>
      <c r="O419" t="s">
        <v>1257</v>
      </c>
      <c r="P419" t="s">
        <v>1258</v>
      </c>
      <c r="Q419" s="261">
        <v>44992.353715277801</v>
      </c>
    </row>
    <row r="420" spans="1:17" x14ac:dyDescent="0.35">
      <c r="A420" t="s">
        <v>1230</v>
      </c>
      <c r="B420" t="s">
        <v>1231</v>
      </c>
      <c r="C420" s="261">
        <v>45055</v>
      </c>
      <c r="D420" t="s">
        <v>1259</v>
      </c>
      <c r="E420" t="s">
        <v>1260</v>
      </c>
      <c r="F420" s="262">
        <v>0</v>
      </c>
      <c r="G420" t="s">
        <v>261</v>
      </c>
      <c r="H420" s="263">
        <v>3780000</v>
      </c>
      <c r="I420" s="262">
        <v>1253.1199999999999</v>
      </c>
      <c r="J420" t="s">
        <v>262</v>
      </c>
      <c r="K420" s="263">
        <v>1382.32</v>
      </c>
      <c r="L420" t="s">
        <v>263</v>
      </c>
      <c r="M420" t="s">
        <v>264</v>
      </c>
      <c r="N420" t="s">
        <v>265</v>
      </c>
      <c r="O420" t="s">
        <v>875</v>
      </c>
      <c r="P420" t="s">
        <v>1261</v>
      </c>
      <c r="Q420" s="261">
        <v>45078.333483796298</v>
      </c>
    </row>
    <row r="421" spans="1:17" x14ac:dyDescent="0.35">
      <c r="C421" s="261"/>
      <c r="E421" s="264" t="s">
        <v>1262</v>
      </c>
      <c r="F421" s="265"/>
      <c r="G421" s="264"/>
      <c r="H421" s="266"/>
      <c r="I421" s="265"/>
      <c r="J421" s="264"/>
      <c r="K421" s="266">
        <f>SUBTOTAL(109,K403:K420)</f>
        <v>7885.7799999999988</v>
      </c>
      <c r="Q421" s="261"/>
    </row>
    <row r="422" spans="1:17" x14ac:dyDescent="0.35">
      <c r="C422" s="261"/>
      <c r="E422" s="269" t="s">
        <v>3276</v>
      </c>
      <c r="F422" s="270"/>
      <c r="G422" s="269"/>
      <c r="H422" s="271"/>
      <c r="I422" s="270"/>
      <c r="J422" s="269"/>
      <c r="K422" s="271">
        <f>K354+K402+K421</f>
        <v>31872.490000000009</v>
      </c>
      <c r="Q422" s="261"/>
    </row>
    <row r="423" spans="1:17" x14ac:dyDescent="0.35">
      <c r="A423" t="s">
        <v>1263</v>
      </c>
      <c r="B423" t="s">
        <v>1264</v>
      </c>
      <c r="C423" s="261">
        <v>44711</v>
      </c>
      <c r="D423" t="s">
        <v>669</v>
      </c>
      <c r="E423" t="s">
        <v>1265</v>
      </c>
      <c r="F423" s="262">
        <v>0</v>
      </c>
      <c r="G423" t="s">
        <v>261</v>
      </c>
      <c r="H423" s="263">
        <v>249666</v>
      </c>
      <c r="I423" s="262">
        <v>117.51</v>
      </c>
      <c r="J423" t="s">
        <v>262</v>
      </c>
      <c r="K423" s="263">
        <v>126.32</v>
      </c>
      <c r="L423" t="s">
        <v>263</v>
      </c>
      <c r="M423" t="s">
        <v>264</v>
      </c>
      <c r="N423" t="s">
        <v>265</v>
      </c>
      <c r="O423" t="s">
        <v>266</v>
      </c>
      <c r="P423" t="s">
        <v>1266</v>
      </c>
      <c r="Q423" s="261">
        <v>44722.627789351798</v>
      </c>
    </row>
    <row r="424" spans="1:17" x14ac:dyDescent="0.35">
      <c r="A424" t="s">
        <v>1263</v>
      </c>
      <c r="B424" t="s">
        <v>1264</v>
      </c>
      <c r="C424" s="261">
        <v>44711</v>
      </c>
      <c r="D424" t="s">
        <v>669</v>
      </c>
      <c r="E424" t="s">
        <v>1267</v>
      </c>
      <c r="F424" s="262">
        <v>0</v>
      </c>
      <c r="G424" t="s">
        <v>261</v>
      </c>
      <c r="H424" s="263">
        <v>101600</v>
      </c>
      <c r="I424" s="262">
        <v>47.82</v>
      </c>
      <c r="J424" t="s">
        <v>262</v>
      </c>
      <c r="K424" s="263">
        <v>51.41</v>
      </c>
      <c r="L424" t="s">
        <v>263</v>
      </c>
      <c r="M424" t="s">
        <v>264</v>
      </c>
      <c r="N424" t="s">
        <v>265</v>
      </c>
      <c r="O424" t="s">
        <v>266</v>
      </c>
      <c r="P424" t="s">
        <v>1268</v>
      </c>
      <c r="Q424" s="261">
        <v>44722.627777777801</v>
      </c>
    </row>
    <row r="425" spans="1:17" x14ac:dyDescent="0.35">
      <c r="A425" t="s">
        <v>1263</v>
      </c>
      <c r="B425" t="s">
        <v>1264</v>
      </c>
      <c r="C425" s="261">
        <v>44711</v>
      </c>
      <c r="D425" t="s">
        <v>669</v>
      </c>
      <c r="E425" t="s">
        <v>1269</v>
      </c>
      <c r="F425" s="262">
        <v>0</v>
      </c>
      <c r="G425" t="s">
        <v>261</v>
      </c>
      <c r="H425" s="263">
        <v>1337348</v>
      </c>
      <c r="I425" s="262">
        <v>629.47</v>
      </c>
      <c r="J425" t="s">
        <v>262</v>
      </c>
      <c r="K425" s="263">
        <v>676.68</v>
      </c>
      <c r="L425" t="s">
        <v>263</v>
      </c>
      <c r="M425" t="s">
        <v>264</v>
      </c>
      <c r="N425" t="s">
        <v>265</v>
      </c>
      <c r="O425" t="s">
        <v>266</v>
      </c>
      <c r="P425" t="s">
        <v>1270</v>
      </c>
      <c r="Q425" s="261">
        <v>44722.627777777801</v>
      </c>
    </row>
    <row r="426" spans="1:17" x14ac:dyDescent="0.35">
      <c r="A426" t="s">
        <v>1263</v>
      </c>
      <c r="B426" t="s">
        <v>1264</v>
      </c>
      <c r="C426" s="261">
        <v>44742</v>
      </c>
      <c r="D426" t="s">
        <v>672</v>
      </c>
      <c r="E426" t="s">
        <v>1271</v>
      </c>
      <c r="F426" s="262">
        <v>0</v>
      </c>
      <c r="G426" t="s">
        <v>261</v>
      </c>
      <c r="H426" s="263">
        <v>3291466</v>
      </c>
      <c r="I426" s="262">
        <v>1551.47</v>
      </c>
      <c r="J426" t="s">
        <v>262</v>
      </c>
      <c r="K426" s="263">
        <v>1636.8</v>
      </c>
      <c r="L426" t="s">
        <v>263</v>
      </c>
      <c r="M426" t="s">
        <v>264</v>
      </c>
      <c r="N426" t="s">
        <v>265</v>
      </c>
      <c r="O426" t="s">
        <v>266</v>
      </c>
      <c r="P426" t="s">
        <v>1272</v>
      </c>
      <c r="Q426" s="261">
        <v>44755.598437499997</v>
      </c>
    </row>
    <row r="427" spans="1:17" x14ac:dyDescent="0.35">
      <c r="A427" t="s">
        <v>1263</v>
      </c>
      <c r="B427" t="s">
        <v>1264</v>
      </c>
      <c r="C427" s="261">
        <v>44804</v>
      </c>
      <c r="D427" t="s">
        <v>678</v>
      </c>
      <c r="E427" t="s">
        <v>824</v>
      </c>
      <c r="F427" s="262">
        <v>0</v>
      </c>
      <c r="G427" t="s">
        <v>261</v>
      </c>
      <c r="H427" s="263">
        <v>4640000</v>
      </c>
      <c r="I427" s="262">
        <v>2313.29</v>
      </c>
      <c r="J427" t="s">
        <v>262</v>
      </c>
      <c r="K427" s="263">
        <v>2295.71</v>
      </c>
      <c r="L427" t="s">
        <v>263</v>
      </c>
      <c r="M427" t="s">
        <v>264</v>
      </c>
      <c r="N427" t="s">
        <v>265</v>
      </c>
      <c r="O427" t="s">
        <v>379</v>
      </c>
      <c r="P427" t="s">
        <v>1273</v>
      </c>
      <c r="Q427" s="261">
        <v>44817.709166666697</v>
      </c>
    </row>
    <row r="428" spans="1:17" x14ac:dyDescent="0.35">
      <c r="A428" t="s">
        <v>1263</v>
      </c>
      <c r="B428" t="s">
        <v>1264</v>
      </c>
      <c r="C428" s="261">
        <v>44834</v>
      </c>
      <c r="D428" t="s">
        <v>681</v>
      </c>
      <c r="E428" t="s">
        <v>1274</v>
      </c>
      <c r="F428" s="262">
        <v>0</v>
      </c>
      <c r="G428" t="s">
        <v>261</v>
      </c>
      <c r="H428" s="263">
        <v>815100</v>
      </c>
      <c r="I428" s="262">
        <v>417.54</v>
      </c>
      <c r="J428" t="s">
        <v>262</v>
      </c>
      <c r="K428" s="263">
        <v>402.3</v>
      </c>
      <c r="L428" t="s">
        <v>263</v>
      </c>
      <c r="M428" t="s">
        <v>264</v>
      </c>
      <c r="N428" t="s">
        <v>265</v>
      </c>
      <c r="O428" t="s">
        <v>379</v>
      </c>
      <c r="P428" t="s">
        <v>1275</v>
      </c>
      <c r="Q428" s="261">
        <v>44847.452708333301</v>
      </c>
    </row>
    <row r="429" spans="1:17" x14ac:dyDescent="0.35">
      <c r="A429" t="s">
        <v>1263</v>
      </c>
      <c r="B429" t="s">
        <v>1264</v>
      </c>
      <c r="C429" s="261">
        <v>44834</v>
      </c>
      <c r="D429" t="s">
        <v>681</v>
      </c>
      <c r="E429" t="s">
        <v>1274</v>
      </c>
      <c r="F429" s="262">
        <v>0</v>
      </c>
      <c r="G429" t="s">
        <v>261</v>
      </c>
      <c r="H429" s="263">
        <v>150000</v>
      </c>
      <c r="I429" s="262">
        <v>76.84</v>
      </c>
      <c r="J429" t="s">
        <v>262</v>
      </c>
      <c r="K429" s="263">
        <v>74.040000000000006</v>
      </c>
      <c r="L429" t="s">
        <v>263</v>
      </c>
      <c r="M429" t="s">
        <v>264</v>
      </c>
      <c r="N429" t="s">
        <v>265</v>
      </c>
      <c r="O429" t="s">
        <v>379</v>
      </c>
      <c r="P429" t="s">
        <v>1276</v>
      </c>
      <c r="Q429" s="261">
        <v>44847.452708333301</v>
      </c>
    </row>
    <row r="430" spans="1:17" x14ac:dyDescent="0.35">
      <c r="A430" t="s">
        <v>1263</v>
      </c>
      <c r="B430" t="s">
        <v>1264</v>
      </c>
      <c r="C430" s="261">
        <v>44895</v>
      </c>
      <c r="D430" t="s">
        <v>802</v>
      </c>
      <c r="E430" t="s">
        <v>1277</v>
      </c>
      <c r="F430" s="262">
        <v>0</v>
      </c>
      <c r="G430" t="s">
        <v>261</v>
      </c>
      <c r="H430" s="263">
        <v>3500000</v>
      </c>
      <c r="I430" s="262">
        <v>1658.93</v>
      </c>
      <c r="J430" t="s">
        <v>262</v>
      </c>
      <c r="K430" s="263">
        <v>1719.15</v>
      </c>
      <c r="L430" t="s">
        <v>263</v>
      </c>
      <c r="M430" t="s">
        <v>264</v>
      </c>
      <c r="N430" t="s">
        <v>265</v>
      </c>
      <c r="O430" t="s">
        <v>379</v>
      </c>
      <c r="P430" t="s">
        <v>1278</v>
      </c>
      <c r="Q430" s="261">
        <v>44909.505023148202</v>
      </c>
    </row>
    <row r="431" spans="1:17" x14ac:dyDescent="0.35">
      <c r="A431" t="s">
        <v>1263</v>
      </c>
      <c r="B431" t="s">
        <v>1264</v>
      </c>
      <c r="C431" s="261">
        <v>44895</v>
      </c>
      <c r="D431" t="s">
        <v>802</v>
      </c>
      <c r="E431" t="s">
        <v>1277</v>
      </c>
      <c r="F431" s="262">
        <v>0</v>
      </c>
      <c r="G431" t="s">
        <v>261</v>
      </c>
      <c r="H431" s="263">
        <v>520000</v>
      </c>
      <c r="I431" s="262">
        <v>246.47</v>
      </c>
      <c r="J431" t="s">
        <v>262</v>
      </c>
      <c r="K431" s="263">
        <v>255.42</v>
      </c>
      <c r="L431" t="s">
        <v>263</v>
      </c>
      <c r="M431" t="s">
        <v>264</v>
      </c>
      <c r="N431" t="s">
        <v>265</v>
      </c>
      <c r="O431" t="s">
        <v>379</v>
      </c>
      <c r="P431" t="s">
        <v>1279</v>
      </c>
      <c r="Q431" s="261">
        <v>44909.505023148202</v>
      </c>
    </row>
    <row r="432" spans="1:17" x14ac:dyDescent="0.35">
      <c r="A432" t="s">
        <v>1263</v>
      </c>
      <c r="B432" t="s">
        <v>1264</v>
      </c>
      <c r="C432" s="261">
        <v>44925</v>
      </c>
      <c r="D432" t="s">
        <v>1089</v>
      </c>
      <c r="E432" t="s">
        <v>1280</v>
      </c>
      <c r="F432" s="262">
        <v>0</v>
      </c>
      <c r="G432" t="s">
        <v>261</v>
      </c>
      <c r="H432" s="263">
        <v>190000</v>
      </c>
      <c r="I432" s="262">
        <v>87.68</v>
      </c>
      <c r="J432" t="s">
        <v>262</v>
      </c>
      <c r="K432" s="263">
        <v>93.11</v>
      </c>
      <c r="L432" t="s">
        <v>263</v>
      </c>
      <c r="M432" t="s">
        <v>264</v>
      </c>
      <c r="N432" t="s">
        <v>265</v>
      </c>
      <c r="O432" t="s">
        <v>379</v>
      </c>
      <c r="P432" t="s">
        <v>1281</v>
      </c>
      <c r="Q432" s="261">
        <v>44937.540833333303</v>
      </c>
    </row>
    <row r="433" spans="1:17" x14ac:dyDescent="0.35">
      <c r="A433" t="s">
        <v>1263</v>
      </c>
      <c r="B433" t="s">
        <v>1264</v>
      </c>
      <c r="C433" s="261">
        <v>44926</v>
      </c>
      <c r="D433" t="s">
        <v>1118</v>
      </c>
      <c r="E433" t="s">
        <v>1121</v>
      </c>
      <c r="F433" s="262">
        <v>0</v>
      </c>
      <c r="G433" t="s">
        <v>261</v>
      </c>
      <c r="H433" s="263">
        <v>-190000</v>
      </c>
      <c r="I433" s="262">
        <v>-87.68</v>
      </c>
      <c r="J433" t="s">
        <v>262</v>
      </c>
      <c r="K433" s="263">
        <v>-93.89</v>
      </c>
      <c r="L433" t="s">
        <v>263</v>
      </c>
      <c r="M433" t="s">
        <v>264</v>
      </c>
      <c r="N433" t="s">
        <v>265</v>
      </c>
      <c r="O433" t="s">
        <v>379</v>
      </c>
      <c r="P433" t="s">
        <v>1282</v>
      </c>
      <c r="Q433" s="261">
        <v>44974.761157407404</v>
      </c>
    </row>
    <row r="434" spans="1:17" x14ac:dyDescent="0.35">
      <c r="A434" t="s">
        <v>1263</v>
      </c>
      <c r="B434" t="s">
        <v>1264</v>
      </c>
      <c r="C434" s="261">
        <v>44926</v>
      </c>
      <c r="D434" t="s">
        <v>692</v>
      </c>
      <c r="E434" t="s">
        <v>1283</v>
      </c>
      <c r="F434" s="262">
        <v>0</v>
      </c>
      <c r="G434" t="s">
        <v>261</v>
      </c>
      <c r="H434" s="263">
        <v>9725118</v>
      </c>
      <c r="I434" s="262">
        <v>4584.04</v>
      </c>
      <c r="J434" t="s">
        <v>262</v>
      </c>
      <c r="K434" s="263">
        <v>4908.59</v>
      </c>
      <c r="L434" t="s">
        <v>263</v>
      </c>
      <c r="M434" t="s">
        <v>264</v>
      </c>
      <c r="N434" t="s">
        <v>265</v>
      </c>
      <c r="O434" t="s">
        <v>379</v>
      </c>
      <c r="P434" t="s">
        <v>1284</v>
      </c>
      <c r="Q434" s="261">
        <v>44974.761180555601</v>
      </c>
    </row>
    <row r="435" spans="1:17" x14ac:dyDescent="0.35">
      <c r="A435" t="s">
        <v>1263</v>
      </c>
      <c r="B435" t="s">
        <v>1264</v>
      </c>
      <c r="C435" s="261">
        <v>44926</v>
      </c>
      <c r="D435" t="s">
        <v>692</v>
      </c>
      <c r="E435" t="s">
        <v>1285</v>
      </c>
      <c r="F435" s="262">
        <v>0</v>
      </c>
      <c r="G435" t="s">
        <v>261</v>
      </c>
      <c r="H435" s="263">
        <v>-3291466</v>
      </c>
      <c r="I435" s="262">
        <v>-1551.47</v>
      </c>
      <c r="J435" t="s">
        <v>262</v>
      </c>
      <c r="K435" s="263">
        <v>-1661.31</v>
      </c>
      <c r="L435" t="s">
        <v>263</v>
      </c>
      <c r="M435" t="s">
        <v>264</v>
      </c>
      <c r="N435" t="s">
        <v>265</v>
      </c>
      <c r="O435" t="s">
        <v>266</v>
      </c>
      <c r="P435" t="s">
        <v>1286</v>
      </c>
      <c r="Q435" s="261">
        <v>44974.761180555601</v>
      </c>
    </row>
    <row r="436" spans="1:17" x14ac:dyDescent="0.35">
      <c r="A436" t="s">
        <v>1263</v>
      </c>
      <c r="B436" t="s">
        <v>1264</v>
      </c>
      <c r="C436" s="261">
        <v>44926</v>
      </c>
      <c r="D436" t="s">
        <v>692</v>
      </c>
      <c r="E436" t="s">
        <v>1285</v>
      </c>
      <c r="F436" s="262">
        <v>0</v>
      </c>
      <c r="G436" t="s">
        <v>261</v>
      </c>
      <c r="H436" s="263">
        <v>16457330</v>
      </c>
      <c r="I436" s="262">
        <v>7757.33</v>
      </c>
      <c r="J436" t="s">
        <v>262</v>
      </c>
      <c r="K436" s="263">
        <v>8306.5499999999993</v>
      </c>
      <c r="L436" t="s">
        <v>263</v>
      </c>
      <c r="M436" t="s">
        <v>264</v>
      </c>
      <c r="N436" t="s">
        <v>265</v>
      </c>
      <c r="O436" t="s">
        <v>379</v>
      </c>
      <c r="P436" t="s">
        <v>1287</v>
      </c>
      <c r="Q436" s="261">
        <v>44974.761180555601</v>
      </c>
    </row>
    <row r="437" spans="1:17" x14ac:dyDescent="0.35">
      <c r="C437" s="261"/>
      <c r="E437" s="264" t="s">
        <v>1288</v>
      </c>
      <c r="F437" s="265"/>
      <c r="G437" s="264"/>
      <c r="H437" s="266"/>
      <c r="I437" s="265"/>
      <c r="J437" s="264"/>
      <c r="K437" s="266">
        <f>SUBTOTAL(109,K423:K436)</f>
        <v>18790.879999999997</v>
      </c>
      <c r="Q437" s="261"/>
    </row>
    <row r="438" spans="1:17" x14ac:dyDescent="0.35">
      <c r="A438" t="s">
        <v>1289</v>
      </c>
      <c r="B438" t="s">
        <v>1290</v>
      </c>
      <c r="C438" s="261">
        <v>44711</v>
      </c>
      <c r="D438" t="s">
        <v>669</v>
      </c>
      <c r="E438" t="s">
        <v>1265</v>
      </c>
      <c r="F438" s="262">
        <v>0</v>
      </c>
      <c r="G438" t="s">
        <v>261</v>
      </c>
      <c r="H438" s="263">
        <v>249666</v>
      </c>
      <c r="I438" s="262">
        <v>117.51</v>
      </c>
      <c r="J438" t="s">
        <v>262</v>
      </c>
      <c r="K438" s="263">
        <v>126.32</v>
      </c>
      <c r="L438" t="s">
        <v>263</v>
      </c>
      <c r="M438" t="s">
        <v>264</v>
      </c>
      <c r="N438" t="s">
        <v>265</v>
      </c>
      <c r="O438" t="s">
        <v>266</v>
      </c>
      <c r="P438" t="s">
        <v>1291</v>
      </c>
      <c r="Q438" s="261">
        <v>44722.627789351798</v>
      </c>
    </row>
    <row r="439" spans="1:17" x14ac:dyDescent="0.35">
      <c r="A439" t="s">
        <v>1289</v>
      </c>
      <c r="B439" t="s">
        <v>1290</v>
      </c>
      <c r="C439" s="261">
        <v>44711</v>
      </c>
      <c r="D439" t="s">
        <v>669</v>
      </c>
      <c r="E439" t="s">
        <v>1267</v>
      </c>
      <c r="F439" s="262">
        <v>0</v>
      </c>
      <c r="G439" t="s">
        <v>261</v>
      </c>
      <c r="H439" s="263">
        <v>101600</v>
      </c>
      <c r="I439" s="262">
        <v>47.82</v>
      </c>
      <c r="J439" t="s">
        <v>262</v>
      </c>
      <c r="K439" s="263">
        <v>51.41</v>
      </c>
      <c r="L439" t="s">
        <v>263</v>
      </c>
      <c r="M439" t="s">
        <v>264</v>
      </c>
      <c r="N439" t="s">
        <v>265</v>
      </c>
      <c r="O439" t="s">
        <v>266</v>
      </c>
      <c r="P439" t="s">
        <v>1292</v>
      </c>
      <c r="Q439" s="261">
        <v>44722.627777777801</v>
      </c>
    </row>
    <row r="440" spans="1:17" x14ac:dyDescent="0.35">
      <c r="A440" t="s">
        <v>1289</v>
      </c>
      <c r="B440" t="s">
        <v>1290</v>
      </c>
      <c r="C440" s="261">
        <v>44711</v>
      </c>
      <c r="D440" t="s">
        <v>669</v>
      </c>
      <c r="E440" t="s">
        <v>1269</v>
      </c>
      <c r="F440" s="262">
        <v>0</v>
      </c>
      <c r="G440" t="s">
        <v>261</v>
      </c>
      <c r="H440" s="263">
        <v>1337348</v>
      </c>
      <c r="I440" s="262">
        <v>629.47</v>
      </c>
      <c r="J440" t="s">
        <v>262</v>
      </c>
      <c r="K440" s="263">
        <v>676.68</v>
      </c>
      <c r="L440" t="s">
        <v>263</v>
      </c>
      <c r="M440" t="s">
        <v>264</v>
      </c>
      <c r="N440" t="s">
        <v>265</v>
      </c>
      <c r="O440" t="s">
        <v>266</v>
      </c>
      <c r="P440" t="s">
        <v>1293</v>
      </c>
      <c r="Q440" s="261">
        <v>44722.627777777801</v>
      </c>
    </row>
    <row r="441" spans="1:17" x14ac:dyDescent="0.35">
      <c r="A441" t="s">
        <v>1289</v>
      </c>
      <c r="B441" t="s">
        <v>1290</v>
      </c>
      <c r="C441" s="261">
        <v>44742</v>
      </c>
      <c r="D441" t="s">
        <v>672</v>
      </c>
      <c r="E441" t="s">
        <v>1294</v>
      </c>
      <c r="F441" s="262">
        <v>0</v>
      </c>
      <c r="G441" t="s">
        <v>261</v>
      </c>
      <c r="H441" s="263">
        <v>3291466</v>
      </c>
      <c r="I441" s="262">
        <v>1551.47</v>
      </c>
      <c r="J441" t="s">
        <v>262</v>
      </c>
      <c r="K441" s="263">
        <v>1636.8</v>
      </c>
      <c r="L441" t="s">
        <v>263</v>
      </c>
      <c r="M441" t="s">
        <v>264</v>
      </c>
      <c r="N441" t="s">
        <v>265</v>
      </c>
      <c r="O441" t="s">
        <v>266</v>
      </c>
      <c r="P441" t="s">
        <v>1295</v>
      </c>
      <c r="Q441" s="261">
        <v>44755.598437499997</v>
      </c>
    </row>
    <row r="442" spans="1:17" x14ac:dyDescent="0.35">
      <c r="A442" t="s">
        <v>1289</v>
      </c>
      <c r="B442" t="s">
        <v>1290</v>
      </c>
      <c r="C442" s="261">
        <v>44895</v>
      </c>
      <c r="D442" t="s">
        <v>1060</v>
      </c>
      <c r="E442" t="s">
        <v>1296</v>
      </c>
      <c r="F442" s="262">
        <v>0</v>
      </c>
      <c r="G442" t="s">
        <v>261</v>
      </c>
      <c r="H442" s="263">
        <v>14540600</v>
      </c>
      <c r="I442" s="262">
        <v>6891.94</v>
      </c>
      <c r="J442" t="s">
        <v>262</v>
      </c>
      <c r="K442" s="263">
        <v>7142.12</v>
      </c>
      <c r="L442" t="s">
        <v>263</v>
      </c>
      <c r="M442" t="s">
        <v>264</v>
      </c>
      <c r="N442" t="s">
        <v>265</v>
      </c>
      <c r="O442" t="s">
        <v>379</v>
      </c>
      <c r="P442" t="s">
        <v>1297</v>
      </c>
      <c r="Q442" s="261">
        <v>44909.505023148202</v>
      </c>
    </row>
    <row r="443" spans="1:17" x14ac:dyDescent="0.35">
      <c r="A443" t="s">
        <v>1289</v>
      </c>
      <c r="B443" t="s">
        <v>1290</v>
      </c>
      <c r="C443" s="261">
        <v>44925</v>
      </c>
      <c r="D443" t="s">
        <v>1089</v>
      </c>
      <c r="E443" t="s">
        <v>1298</v>
      </c>
      <c r="F443" s="262">
        <v>0</v>
      </c>
      <c r="G443" t="s">
        <v>261</v>
      </c>
      <c r="H443" s="263">
        <v>5270489</v>
      </c>
      <c r="I443" s="262">
        <v>2432.0700000000002</v>
      </c>
      <c r="J443" t="s">
        <v>262</v>
      </c>
      <c r="K443" s="263">
        <v>2582.62</v>
      </c>
      <c r="L443" t="s">
        <v>263</v>
      </c>
      <c r="M443" t="s">
        <v>264</v>
      </c>
      <c r="N443" t="s">
        <v>265</v>
      </c>
      <c r="O443" t="s">
        <v>379</v>
      </c>
      <c r="P443" t="s">
        <v>1299</v>
      </c>
      <c r="Q443" s="261">
        <v>44937.540833333303</v>
      </c>
    </row>
    <row r="444" spans="1:17" x14ac:dyDescent="0.35">
      <c r="A444" t="s">
        <v>1289</v>
      </c>
      <c r="B444" t="s">
        <v>1290</v>
      </c>
      <c r="C444" s="261">
        <v>44926</v>
      </c>
      <c r="D444" t="s">
        <v>1118</v>
      </c>
      <c r="E444" t="s">
        <v>1121</v>
      </c>
      <c r="F444" s="262">
        <v>0</v>
      </c>
      <c r="G444" t="s">
        <v>261</v>
      </c>
      <c r="H444" s="263">
        <v>-5270489</v>
      </c>
      <c r="I444" s="262">
        <v>-2432.0700000000002</v>
      </c>
      <c r="J444" t="s">
        <v>262</v>
      </c>
      <c r="K444" s="263">
        <v>-2604.2600000000002</v>
      </c>
      <c r="L444" t="s">
        <v>263</v>
      </c>
      <c r="M444" t="s">
        <v>264</v>
      </c>
      <c r="N444" t="s">
        <v>265</v>
      </c>
      <c r="O444" t="s">
        <v>379</v>
      </c>
      <c r="P444" t="s">
        <v>1300</v>
      </c>
      <c r="Q444" s="261">
        <v>44974.761157407404</v>
      </c>
    </row>
    <row r="445" spans="1:17" x14ac:dyDescent="0.35">
      <c r="A445" t="s">
        <v>1289</v>
      </c>
      <c r="B445" t="s">
        <v>1290</v>
      </c>
      <c r="C445" s="261">
        <v>44926</v>
      </c>
      <c r="D445" t="s">
        <v>692</v>
      </c>
      <c r="E445" t="s">
        <v>1285</v>
      </c>
      <c r="F445" s="262">
        <v>0</v>
      </c>
      <c r="G445" t="s">
        <v>261</v>
      </c>
      <c r="H445" s="263">
        <v>-3291466</v>
      </c>
      <c r="I445" s="262">
        <v>-1551.47</v>
      </c>
      <c r="J445" t="s">
        <v>262</v>
      </c>
      <c r="K445" s="263">
        <v>-1661.31</v>
      </c>
      <c r="L445" t="s">
        <v>263</v>
      </c>
      <c r="M445" t="s">
        <v>264</v>
      </c>
      <c r="N445" t="s">
        <v>265</v>
      </c>
      <c r="O445" t="s">
        <v>266</v>
      </c>
      <c r="P445" t="s">
        <v>1301</v>
      </c>
      <c r="Q445" s="261">
        <v>44974.761180555601</v>
      </c>
    </row>
    <row r="446" spans="1:17" x14ac:dyDescent="0.35">
      <c r="A446" t="s">
        <v>1289</v>
      </c>
      <c r="B446" t="s">
        <v>1290</v>
      </c>
      <c r="C446" s="261">
        <v>45020</v>
      </c>
      <c r="D446" t="s">
        <v>1302</v>
      </c>
      <c r="E446" t="s">
        <v>1303</v>
      </c>
      <c r="F446" s="262">
        <v>0</v>
      </c>
      <c r="G446" t="s">
        <v>261</v>
      </c>
      <c r="H446" s="263">
        <v>10568000</v>
      </c>
      <c r="I446" s="262">
        <v>4717.46</v>
      </c>
      <c r="J446" t="s">
        <v>262</v>
      </c>
      <c r="K446" s="263">
        <v>5092.03</v>
      </c>
      <c r="L446" t="s">
        <v>263</v>
      </c>
      <c r="M446" t="s">
        <v>264</v>
      </c>
      <c r="N446" t="s">
        <v>265</v>
      </c>
      <c r="O446" t="s">
        <v>875</v>
      </c>
      <c r="P446" t="s">
        <v>1304</v>
      </c>
      <c r="Q446" s="261">
        <v>45042.527812499997</v>
      </c>
    </row>
    <row r="447" spans="1:17" x14ac:dyDescent="0.35">
      <c r="A447" t="s">
        <v>1289</v>
      </c>
      <c r="B447" t="s">
        <v>1290</v>
      </c>
      <c r="C447" s="261">
        <v>45043</v>
      </c>
      <c r="D447" t="s">
        <v>1305</v>
      </c>
      <c r="E447" t="s">
        <v>1306</v>
      </c>
      <c r="F447" s="262">
        <v>0</v>
      </c>
      <c r="G447" t="s">
        <v>261</v>
      </c>
      <c r="H447" s="263">
        <v>6315612</v>
      </c>
      <c r="I447" s="262">
        <v>2793.46</v>
      </c>
      <c r="J447" t="s">
        <v>262</v>
      </c>
      <c r="K447" s="263">
        <v>3065.26</v>
      </c>
      <c r="L447" t="s">
        <v>263</v>
      </c>
      <c r="M447" t="s">
        <v>264</v>
      </c>
      <c r="N447" t="s">
        <v>265</v>
      </c>
      <c r="O447" t="s">
        <v>294</v>
      </c>
      <c r="P447" t="s">
        <v>1307</v>
      </c>
      <c r="Q447" s="261">
        <v>45056.544143518498</v>
      </c>
    </row>
    <row r="448" spans="1:17" x14ac:dyDescent="0.35">
      <c r="C448" s="261"/>
      <c r="E448" s="264" t="s">
        <v>1308</v>
      </c>
      <c r="F448" s="265"/>
      <c r="G448" s="264"/>
      <c r="H448" s="266"/>
      <c r="I448" s="265"/>
      <c r="J448" s="264"/>
      <c r="K448" s="266">
        <f>SUBTOTAL(109,K438:K447)</f>
        <v>16107.67</v>
      </c>
      <c r="Q448" s="261"/>
    </row>
    <row r="449" spans="1:17" x14ac:dyDescent="0.35">
      <c r="A449" t="s">
        <v>1309</v>
      </c>
      <c r="B449" t="s">
        <v>1310</v>
      </c>
      <c r="C449" s="261">
        <v>44711</v>
      </c>
      <c r="D449" t="s">
        <v>669</v>
      </c>
      <c r="E449" t="s">
        <v>1265</v>
      </c>
      <c r="F449" s="262">
        <v>0</v>
      </c>
      <c r="G449" t="s">
        <v>261</v>
      </c>
      <c r="H449" s="263">
        <v>249666</v>
      </c>
      <c r="I449" s="262">
        <v>117.51</v>
      </c>
      <c r="J449" t="s">
        <v>262</v>
      </c>
      <c r="K449" s="263">
        <v>126.32</v>
      </c>
      <c r="L449" t="s">
        <v>263</v>
      </c>
      <c r="M449" t="s">
        <v>264</v>
      </c>
      <c r="N449" t="s">
        <v>265</v>
      </c>
      <c r="O449" t="s">
        <v>266</v>
      </c>
      <c r="P449" t="s">
        <v>1311</v>
      </c>
      <c r="Q449" s="261">
        <v>44722.627789351798</v>
      </c>
    </row>
    <row r="450" spans="1:17" x14ac:dyDescent="0.35">
      <c r="A450" t="s">
        <v>1309</v>
      </c>
      <c r="B450" t="s">
        <v>1310</v>
      </c>
      <c r="C450" s="261">
        <v>44711</v>
      </c>
      <c r="D450" t="s">
        <v>669</v>
      </c>
      <c r="E450" t="s">
        <v>1267</v>
      </c>
      <c r="F450" s="262">
        <v>0</v>
      </c>
      <c r="G450" t="s">
        <v>261</v>
      </c>
      <c r="H450" s="263">
        <v>101600</v>
      </c>
      <c r="I450" s="262">
        <v>47.82</v>
      </c>
      <c r="J450" t="s">
        <v>262</v>
      </c>
      <c r="K450" s="263">
        <v>51.41</v>
      </c>
      <c r="L450" t="s">
        <v>263</v>
      </c>
      <c r="M450" t="s">
        <v>264</v>
      </c>
      <c r="N450" t="s">
        <v>265</v>
      </c>
      <c r="O450" t="s">
        <v>266</v>
      </c>
      <c r="P450" t="s">
        <v>1312</v>
      </c>
      <c r="Q450" s="261">
        <v>44722.627777777801</v>
      </c>
    </row>
    <row r="451" spans="1:17" x14ac:dyDescent="0.35">
      <c r="A451" t="s">
        <v>1309</v>
      </c>
      <c r="B451" t="s">
        <v>1310</v>
      </c>
      <c r="C451" s="261">
        <v>44711</v>
      </c>
      <c r="D451" t="s">
        <v>669</v>
      </c>
      <c r="E451" t="s">
        <v>1269</v>
      </c>
      <c r="F451" s="262">
        <v>0</v>
      </c>
      <c r="G451" t="s">
        <v>261</v>
      </c>
      <c r="H451" s="263">
        <v>1337348</v>
      </c>
      <c r="I451" s="262">
        <v>629.47</v>
      </c>
      <c r="J451" t="s">
        <v>262</v>
      </c>
      <c r="K451" s="263">
        <v>676.68</v>
      </c>
      <c r="L451" t="s">
        <v>263</v>
      </c>
      <c r="M451" t="s">
        <v>264</v>
      </c>
      <c r="N451" t="s">
        <v>265</v>
      </c>
      <c r="O451" t="s">
        <v>266</v>
      </c>
      <c r="P451" t="s">
        <v>1313</v>
      </c>
      <c r="Q451" s="261">
        <v>44722.627777777801</v>
      </c>
    </row>
    <row r="452" spans="1:17" x14ac:dyDescent="0.35">
      <c r="A452" t="s">
        <v>1309</v>
      </c>
      <c r="B452" t="s">
        <v>1310</v>
      </c>
      <c r="C452" s="261">
        <v>44742</v>
      </c>
      <c r="D452" t="s">
        <v>672</v>
      </c>
      <c r="E452" t="s">
        <v>1294</v>
      </c>
      <c r="F452" s="262">
        <v>0</v>
      </c>
      <c r="G452" t="s">
        <v>261</v>
      </c>
      <c r="H452" s="263">
        <v>3291466</v>
      </c>
      <c r="I452" s="262">
        <v>1551.47</v>
      </c>
      <c r="J452" t="s">
        <v>262</v>
      </c>
      <c r="K452" s="263">
        <v>1636.8</v>
      </c>
      <c r="L452" t="s">
        <v>263</v>
      </c>
      <c r="M452" t="s">
        <v>264</v>
      </c>
      <c r="N452" t="s">
        <v>265</v>
      </c>
      <c r="O452" t="s">
        <v>266</v>
      </c>
      <c r="P452" t="s">
        <v>1314</v>
      </c>
      <c r="Q452" s="261">
        <v>44755.598437499997</v>
      </c>
    </row>
    <row r="453" spans="1:17" x14ac:dyDescent="0.35">
      <c r="A453" t="s">
        <v>1309</v>
      </c>
      <c r="B453" t="s">
        <v>1310</v>
      </c>
      <c r="C453" s="261">
        <v>44925</v>
      </c>
      <c r="D453" t="s">
        <v>1089</v>
      </c>
      <c r="E453" t="s">
        <v>1315</v>
      </c>
      <c r="F453" s="262">
        <v>0</v>
      </c>
      <c r="G453" t="s">
        <v>261</v>
      </c>
      <c r="H453" s="263">
        <v>10689951</v>
      </c>
      <c r="I453" s="262">
        <v>4932.88</v>
      </c>
      <c r="J453" t="s">
        <v>262</v>
      </c>
      <c r="K453" s="263">
        <v>5238.2299999999996</v>
      </c>
      <c r="L453" t="s">
        <v>263</v>
      </c>
      <c r="M453" t="s">
        <v>264</v>
      </c>
      <c r="N453" t="s">
        <v>265</v>
      </c>
      <c r="O453" t="s">
        <v>379</v>
      </c>
      <c r="P453" t="s">
        <v>1316</v>
      </c>
      <c r="Q453" s="261">
        <v>44937.540833333303</v>
      </c>
    </row>
    <row r="454" spans="1:17" x14ac:dyDescent="0.35">
      <c r="A454" t="s">
        <v>1309</v>
      </c>
      <c r="B454" t="s">
        <v>1310</v>
      </c>
      <c r="C454" s="261">
        <v>44926</v>
      </c>
      <c r="D454" t="s">
        <v>1118</v>
      </c>
      <c r="E454" t="s">
        <v>1121</v>
      </c>
      <c r="F454" s="262">
        <v>0</v>
      </c>
      <c r="G454" t="s">
        <v>261</v>
      </c>
      <c r="H454" s="263">
        <v>-10689951</v>
      </c>
      <c r="I454" s="262">
        <v>-4932.88</v>
      </c>
      <c r="J454" t="s">
        <v>262</v>
      </c>
      <c r="K454" s="263">
        <v>-5282.13</v>
      </c>
      <c r="L454" t="s">
        <v>263</v>
      </c>
      <c r="M454" t="s">
        <v>264</v>
      </c>
      <c r="N454" t="s">
        <v>265</v>
      </c>
      <c r="O454" t="s">
        <v>379</v>
      </c>
      <c r="P454" t="s">
        <v>1317</v>
      </c>
      <c r="Q454" s="261">
        <v>44974.761157407404</v>
      </c>
    </row>
    <row r="455" spans="1:17" x14ac:dyDescent="0.35">
      <c r="A455" t="s">
        <v>1309</v>
      </c>
      <c r="B455" t="s">
        <v>1310</v>
      </c>
      <c r="C455" s="261">
        <v>44926</v>
      </c>
      <c r="D455" t="s">
        <v>692</v>
      </c>
      <c r="E455" t="s">
        <v>1285</v>
      </c>
      <c r="F455" s="262">
        <v>0</v>
      </c>
      <c r="G455" t="s">
        <v>261</v>
      </c>
      <c r="H455" s="263">
        <v>-3291466</v>
      </c>
      <c r="I455" s="262">
        <v>-1551.47</v>
      </c>
      <c r="J455" t="s">
        <v>262</v>
      </c>
      <c r="K455" s="263">
        <v>-1661.31</v>
      </c>
      <c r="L455" t="s">
        <v>263</v>
      </c>
      <c r="M455" t="s">
        <v>264</v>
      </c>
      <c r="N455" t="s">
        <v>265</v>
      </c>
      <c r="O455" t="s">
        <v>266</v>
      </c>
      <c r="P455" t="s">
        <v>1318</v>
      </c>
      <c r="Q455" s="261">
        <v>44974.761180555601</v>
      </c>
    </row>
    <row r="456" spans="1:17" x14ac:dyDescent="0.35">
      <c r="A456" t="s">
        <v>1309</v>
      </c>
      <c r="B456" t="s">
        <v>1310</v>
      </c>
      <c r="C456" s="261">
        <v>45002</v>
      </c>
      <c r="D456" t="s">
        <v>1319</v>
      </c>
      <c r="E456" t="s">
        <v>1320</v>
      </c>
      <c r="F456" s="262">
        <v>0</v>
      </c>
      <c r="G456" t="s">
        <v>261</v>
      </c>
      <c r="H456" s="263">
        <v>2366000</v>
      </c>
      <c r="I456" s="262">
        <v>1080.31</v>
      </c>
      <c r="J456" t="s">
        <v>262</v>
      </c>
      <c r="K456" s="263">
        <v>1157.1199999999999</v>
      </c>
      <c r="L456" t="s">
        <v>263</v>
      </c>
      <c r="M456" t="s">
        <v>264</v>
      </c>
      <c r="N456" t="s">
        <v>265</v>
      </c>
      <c r="O456" t="s">
        <v>294</v>
      </c>
      <c r="P456" t="s">
        <v>1321</v>
      </c>
      <c r="Q456" s="261">
        <v>45016.3364351852</v>
      </c>
    </row>
    <row r="457" spans="1:17" x14ac:dyDescent="0.35">
      <c r="A457" t="s">
        <v>1309</v>
      </c>
      <c r="B457" t="s">
        <v>1310</v>
      </c>
      <c r="C457" s="261">
        <v>45002</v>
      </c>
      <c r="D457" t="s">
        <v>1322</v>
      </c>
      <c r="E457" t="s">
        <v>1323</v>
      </c>
      <c r="F457" s="262">
        <v>0</v>
      </c>
      <c r="G457" t="s">
        <v>261</v>
      </c>
      <c r="H457" s="263">
        <v>2220000</v>
      </c>
      <c r="I457" s="262">
        <v>1013.64</v>
      </c>
      <c r="J457" t="s">
        <v>262</v>
      </c>
      <c r="K457" s="263">
        <v>1085.71</v>
      </c>
      <c r="L457" t="s">
        <v>263</v>
      </c>
      <c r="M457" t="s">
        <v>264</v>
      </c>
      <c r="N457" t="s">
        <v>265</v>
      </c>
      <c r="O457" t="s">
        <v>294</v>
      </c>
      <c r="P457" t="s">
        <v>1324</v>
      </c>
      <c r="Q457" s="261">
        <v>45016.3364351852</v>
      </c>
    </row>
    <row r="458" spans="1:17" x14ac:dyDescent="0.35">
      <c r="A458" t="s">
        <v>1309</v>
      </c>
      <c r="B458" t="s">
        <v>1310</v>
      </c>
      <c r="C458" s="261">
        <v>45002</v>
      </c>
      <c r="D458" t="s">
        <v>1325</v>
      </c>
      <c r="E458" t="s">
        <v>1326</v>
      </c>
      <c r="F458" s="262">
        <v>0</v>
      </c>
      <c r="G458" t="s">
        <v>261</v>
      </c>
      <c r="H458" s="263">
        <v>2660000</v>
      </c>
      <c r="I458" s="262">
        <v>1214.55</v>
      </c>
      <c r="J458" t="s">
        <v>262</v>
      </c>
      <c r="K458" s="263">
        <v>1300.9000000000001</v>
      </c>
      <c r="L458" t="s">
        <v>263</v>
      </c>
      <c r="M458" t="s">
        <v>264</v>
      </c>
      <c r="N458" t="s">
        <v>265</v>
      </c>
      <c r="O458" t="s">
        <v>294</v>
      </c>
      <c r="P458" t="s">
        <v>1327</v>
      </c>
      <c r="Q458" s="261">
        <v>45016.3364351852</v>
      </c>
    </row>
    <row r="459" spans="1:17" x14ac:dyDescent="0.35">
      <c r="A459" t="s">
        <v>1309</v>
      </c>
      <c r="B459" t="s">
        <v>1310</v>
      </c>
      <c r="C459" s="261">
        <v>45002</v>
      </c>
      <c r="D459" t="s">
        <v>1328</v>
      </c>
      <c r="E459" t="s">
        <v>1329</v>
      </c>
      <c r="F459" s="262">
        <v>0</v>
      </c>
      <c r="G459" t="s">
        <v>261</v>
      </c>
      <c r="H459" s="263">
        <v>2286000</v>
      </c>
      <c r="I459" s="262">
        <v>1043.78</v>
      </c>
      <c r="J459" t="s">
        <v>262</v>
      </c>
      <c r="K459" s="263">
        <v>1117.99</v>
      </c>
      <c r="L459" t="s">
        <v>263</v>
      </c>
      <c r="M459" t="s">
        <v>264</v>
      </c>
      <c r="N459" t="s">
        <v>265</v>
      </c>
      <c r="O459" t="s">
        <v>294</v>
      </c>
      <c r="P459" t="s">
        <v>1330</v>
      </c>
      <c r="Q459" s="261">
        <v>45016.3364351852</v>
      </c>
    </row>
    <row r="460" spans="1:17" x14ac:dyDescent="0.35">
      <c r="A460" t="s">
        <v>1309</v>
      </c>
      <c r="B460" t="s">
        <v>1310</v>
      </c>
      <c r="C460" s="261">
        <v>45002</v>
      </c>
      <c r="D460" t="s">
        <v>1331</v>
      </c>
      <c r="E460" t="s">
        <v>1332</v>
      </c>
      <c r="F460" s="262">
        <v>0</v>
      </c>
      <c r="G460" t="s">
        <v>261</v>
      </c>
      <c r="H460" s="263">
        <v>2605000</v>
      </c>
      <c r="I460" s="262">
        <v>1189.43</v>
      </c>
      <c r="J460" t="s">
        <v>262</v>
      </c>
      <c r="K460" s="263">
        <v>1274</v>
      </c>
      <c r="L460" t="s">
        <v>263</v>
      </c>
      <c r="M460" t="s">
        <v>264</v>
      </c>
      <c r="N460" t="s">
        <v>265</v>
      </c>
      <c r="O460" t="s">
        <v>294</v>
      </c>
      <c r="P460" t="s">
        <v>1333</v>
      </c>
      <c r="Q460" s="261">
        <v>45016.3364351852</v>
      </c>
    </row>
    <row r="461" spans="1:17" x14ac:dyDescent="0.35">
      <c r="A461" t="s">
        <v>1309</v>
      </c>
      <c r="B461" t="s">
        <v>1310</v>
      </c>
      <c r="C461" s="261">
        <v>45006</v>
      </c>
      <c r="D461" t="s">
        <v>1334</v>
      </c>
      <c r="E461" t="s">
        <v>1335</v>
      </c>
      <c r="F461" s="262">
        <v>0</v>
      </c>
      <c r="G461" t="s">
        <v>261</v>
      </c>
      <c r="H461" s="263">
        <v>30000</v>
      </c>
      <c r="I461" s="262">
        <v>13.7</v>
      </c>
      <c r="J461" t="s">
        <v>262</v>
      </c>
      <c r="K461" s="263">
        <v>14.6</v>
      </c>
      <c r="L461" t="s">
        <v>263</v>
      </c>
      <c r="M461" t="s">
        <v>264</v>
      </c>
      <c r="N461" t="s">
        <v>265</v>
      </c>
      <c r="O461" t="s">
        <v>294</v>
      </c>
      <c r="P461" t="s">
        <v>1336</v>
      </c>
      <c r="Q461" s="261">
        <v>45027.310949074097</v>
      </c>
    </row>
    <row r="462" spans="1:17" x14ac:dyDescent="0.35">
      <c r="A462" t="s">
        <v>1309</v>
      </c>
      <c r="B462" t="s">
        <v>1310</v>
      </c>
      <c r="C462" s="261">
        <v>45028</v>
      </c>
      <c r="D462" t="s">
        <v>1337</v>
      </c>
      <c r="E462" t="s">
        <v>293</v>
      </c>
      <c r="F462" s="262">
        <v>0</v>
      </c>
      <c r="G462" t="s">
        <v>261</v>
      </c>
      <c r="H462" s="263">
        <v>3152000</v>
      </c>
      <c r="I462" s="262">
        <v>1407.02</v>
      </c>
      <c r="J462" t="s">
        <v>262</v>
      </c>
      <c r="K462" s="263">
        <v>1531.26</v>
      </c>
      <c r="L462" t="s">
        <v>263</v>
      </c>
      <c r="M462" t="s">
        <v>264</v>
      </c>
      <c r="N462" t="s">
        <v>265</v>
      </c>
      <c r="O462" t="s">
        <v>294</v>
      </c>
      <c r="P462" t="s">
        <v>1338</v>
      </c>
      <c r="Q462" s="261">
        <v>45042.527777777803</v>
      </c>
    </row>
    <row r="463" spans="1:17" x14ac:dyDescent="0.35">
      <c r="A463" t="s">
        <v>1309</v>
      </c>
      <c r="B463" t="s">
        <v>1310</v>
      </c>
      <c r="C463" s="261">
        <v>45029</v>
      </c>
      <c r="D463" t="s">
        <v>564</v>
      </c>
      <c r="E463" t="s">
        <v>565</v>
      </c>
      <c r="F463" s="262">
        <v>0</v>
      </c>
      <c r="G463" t="s">
        <v>261</v>
      </c>
      <c r="H463" s="263">
        <v>300000</v>
      </c>
      <c r="I463" s="262">
        <v>133.91999999999999</v>
      </c>
      <c r="J463" t="s">
        <v>262</v>
      </c>
      <c r="K463" s="263">
        <v>145.75</v>
      </c>
      <c r="L463" t="s">
        <v>263</v>
      </c>
      <c r="M463" t="s">
        <v>264</v>
      </c>
      <c r="N463" t="s">
        <v>265</v>
      </c>
      <c r="O463" t="s">
        <v>294</v>
      </c>
      <c r="P463" t="s">
        <v>1339</v>
      </c>
      <c r="Q463" s="261">
        <v>45042.527789351901</v>
      </c>
    </row>
    <row r="464" spans="1:17" x14ac:dyDescent="0.35">
      <c r="A464" t="s">
        <v>1309</v>
      </c>
      <c r="B464" t="s">
        <v>1310</v>
      </c>
      <c r="C464" s="261">
        <v>45029</v>
      </c>
      <c r="D464" t="s">
        <v>564</v>
      </c>
      <c r="E464" t="s">
        <v>565</v>
      </c>
      <c r="F464" s="262">
        <v>0</v>
      </c>
      <c r="G464" t="s">
        <v>261</v>
      </c>
      <c r="H464" s="263">
        <v>200000</v>
      </c>
      <c r="I464" s="262">
        <v>89.28</v>
      </c>
      <c r="J464" t="s">
        <v>262</v>
      </c>
      <c r="K464" s="263">
        <v>97.16</v>
      </c>
      <c r="L464" t="s">
        <v>263</v>
      </c>
      <c r="M464" t="s">
        <v>264</v>
      </c>
      <c r="N464" t="s">
        <v>265</v>
      </c>
      <c r="O464" t="s">
        <v>294</v>
      </c>
      <c r="P464" t="s">
        <v>1340</v>
      </c>
      <c r="Q464" s="261">
        <v>45042.527789351901</v>
      </c>
    </row>
    <row r="465" spans="1:17" x14ac:dyDescent="0.35">
      <c r="A465" t="s">
        <v>1309</v>
      </c>
      <c r="B465" t="s">
        <v>1310</v>
      </c>
      <c r="C465" s="261">
        <v>45029</v>
      </c>
      <c r="D465" t="s">
        <v>564</v>
      </c>
      <c r="E465" t="s">
        <v>565</v>
      </c>
      <c r="F465" s="262">
        <v>0</v>
      </c>
      <c r="G465" t="s">
        <v>261</v>
      </c>
      <c r="H465" s="263">
        <v>500000</v>
      </c>
      <c r="I465" s="262">
        <v>223.2</v>
      </c>
      <c r="J465" t="s">
        <v>262</v>
      </c>
      <c r="K465" s="263">
        <v>242.91</v>
      </c>
      <c r="L465" t="s">
        <v>263</v>
      </c>
      <c r="M465" t="s">
        <v>264</v>
      </c>
      <c r="N465" t="s">
        <v>265</v>
      </c>
      <c r="O465" t="s">
        <v>294</v>
      </c>
      <c r="P465" t="s">
        <v>1341</v>
      </c>
      <c r="Q465" s="261">
        <v>45042.527789351901</v>
      </c>
    </row>
    <row r="466" spans="1:17" x14ac:dyDescent="0.35">
      <c r="A466" t="s">
        <v>1309</v>
      </c>
      <c r="B466" t="s">
        <v>1310</v>
      </c>
      <c r="C466" s="261">
        <v>45029</v>
      </c>
      <c r="D466" t="s">
        <v>564</v>
      </c>
      <c r="E466" t="s">
        <v>1342</v>
      </c>
      <c r="F466" s="262">
        <v>0</v>
      </c>
      <c r="G466" t="s">
        <v>261</v>
      </c>
      <c r="H466" s="263">
        <v>400000</v>
      </c>
      <c r="I466" s="262">
        <v>178.56</v>
      </c>
      <c r="J466" t="s">
        <v>262</v>
      </c>
      <c r="K466" s="263">
        <v>194.33</v>
      </c>
      <c r="L466" t="s">
        <v>263</v>
      </c>
      <c r="M466" t="s">
        <v>264</v>
      </c>
      <c r="N466" t="s">
        <v>265</v>
      </c>
      <c r="O466" t="s">
        <v>294</v>
      </c>
      <c r="P466" t="s">
        <v>1343</v>
      </c>
      <c r="Q466" s="261">
        <v>45042.527789351901</v>
      </c>
    </row>
    <row r="467" spans="1:17" x14ac:dyDescent="0.35">
      <c r="A467" t="s">
        <v>1309</v>
      </c>
      <c r="B467" t="s">
        <v>1310</v>
      </c>
      <c r="C467" s="261">
        <v>45034</v>
      </c>
      <c r="D467" t="s">
        <v>1344</v>
      </c>
      <c r="E467" t="s">
        <v>1345</v>
      </c>
      <c r="F467" s="262">
        <v>0</v>
      </c>
      <c r="G467" t="s">
        <v>261</v>
      </c>
      <c r="H467" s="263">
        <v>2968000</v>
      </c>
      <c r="I467" s="262">
        <v>1324.89</v>
      </c>
      <c r="J467" t="s">
        <v>262</v>
      </c>
      <c r="K467" s="263">
        <v>1454.2</v>
      </c>
      <c r="L467" t="s">
        <v>263</v>
      </c>
      <c r="M467" t="s">
        <v>264</v>
      </c>
      <c r="N467" t="s">
        <v>265</v>
      </c>
      <c r="O467" t="s">
        <v>294</v>
      </c>
      <c r="P467" t="s">
        <v>1346</v>
      </c>
      <c r="Q467" s="261">
        <v>45042.527789351901</v>
      </c>
    </row>
    <row r="468" spans="1:17" x14ac:dyDescent="0.35">
      <c r="A468" t="s">
        <v>1309</v>
      </c>
      <c r="B468" t="s">
        <v>1310</v>
      </c>
      <c r="C468" s="261">
        <v>45034</v>
      </c>
      <c r="D468" t="s">
        <v>1347</v>
      </c>
      <c r="E468" t="s">
        <v>1348</v>
      </c>
      <c r="F468" s="262">
        <v>0</v>
      </c>
      <c r="G468" t="s">
        <v>261</v>
      </c>
      <c r="H468" s="263">
        <v>500000</v>
      </c>
      <c r="I468" s="262">
        <v>223.2</v>
      </c>
      <c r="J468" t="s">
        <v>262</v>
      </c>
      <c r="K468" s="263">
        <v>244.98</v>
      </c>
      <c r="L468" t="s">
        <v>263</v>
      </c>
      <c r="M468" t="s">
        <v>264</v>
      </c>
      <c r="N468" t="s">
        <v>265</v>
      </c>
      <c r="O468" t="s">
        <v>294</v>
      </c>
      <c r="P468" t="s">
        <v>1349</v>
      </c>
      <c r="Q468" s="261">
        <v>45042.527789351901</v>
      </c>
    </row>
    <row r="469" spans="1:17" x14ac:dyDescent="0.35">
      <c r="A469" t="s">
        <v>1309</v>
      </c>
      <c r="B469" t="s">
        <v>1310</v>
      </c>
      <c r="C469" s="261">
        <v>45034</v>
      </c>
      <c r="D469" t="s">
        <v>1350</v>
      </c>
      <c r="E469" t="s">
        <v>1351</v>
      </c>
      <c r="F469" s="262">
        <v>0</v>
      </c>
      <c r="G469" t="s">
        <v>261</v>
      </c>
      <c r="H469" s="263">
        <v>2968000</v>
      </c>
      <c r="I469" s="262">
        <v>1324.89</v>
      </c>
      <c r="J469" t="s">
        <v>262</v>
      </c>
      <c r="K469" s="263">
        <v>1454.2</v>
      </c>
      <c r="L469" t="s">
        <v>263</v>
      </c>
      <c r="M469" t="s">
        <v>264</v>
      </c>
      <c r="N469" t="s">
        <v>265</v>
      </c>
      <c r="O469" t="s">
        <v>294</v>
      </c>
      <c r="P469" t="s">
        <v>1352</v>
      </c>
      <c r="Q469" s="261">
        <v>45042.527789351901</v>
      </c>
    </row>
    <row r="470" spans="1:17" x14ac:dyDescent="0.35">
      <c r="A470" t="s">
        <v>1309</v>
      </c>
      <c r="B470" t="s">
        <v>1310</v>
      </c>
      <c r="C470" s="261">
        <v>45035</v>
      </c>
      <c r="D470" t="s">
        <v>1353</v>
      </c>
      <c r="E470" t="s">
        <v>1354</v>
      </c>
      <c r="F470" s="262">
        <v>0</v>
      </c>
      <c r="G470" t="s">
        <v>261</v>
      </c>
      <c r="H470" s="263">
        <v>3244000</v>
      </c>
      <c r="I470" s="262">
        <v>1448.09</v>
      </c>
      <c r="J470" t="s">
        <v>262</v>
      </c>
      <c r="K470" s="263">
        <v>1589.42</v>
      </c>
      <c r="L470" t="s">
        <v>263</v>
      </c>
      <c r="M470" t="s">
        <v>264</v>
      </c>
      <c r="N470" t="s">
        <v>265</v>
      </c>
      <c r="O470" t="s">
        <v>294</v>
      </c>
      <c r="P470" t="s">
        <v>1355</v>
      </c>
      <c r="Q470" s="261">
        <v>45042.527812499997</v>
      </c>
    </row>
    <row r="471" spans="1:17" x14ac:dyDescent="0.35">
      <c r="A471" t="s">
        <v>1309</v>
      </c>
      <c r="B471" t="s">
        <v>1310</v>
      </c>
      <c r="C471" s="261">
        <v>45036</v>
      </c>
      <c r="D471" t="s">
        <v>1356</v>
      </c>
      <c r="E471" t="s">
        <v>1329</v>
      </c>
      <c r="F471" s="262">
        <v>0</v>
      </c>
      <c r="G471" t="s">
        <v>261</v>
      </c>
      <c r="H471" s="263">
        <v>3350000</v>
      </c>
      <c r="I471" s="262">
        <v>1495.41</v>
      </c>
      <c r="J471" t="s">
        <v>262</v>
      </c>
      <c r="K471" s="263">
        <v>1641.36</v>
      </c>
      <c r="L471" t="s">
        <v>263</v>
      </c>
      <c r="M471" t="s">
        <v>264</v>
      </c>
      <c r="N471" t="s">
        <v>265</v>
      </c>
      <c r="O471" t="s">
        <v>294</v>
      </c>
      <c r="P471" t="s">
        <v>1357</v>
      </c>
      <c r="Q471" s="261">
        <v>45042.527824074103</v>
      </c>
    </row>
    <row r="472" spans="1:17" x14ac:dyDescent="0.35">
      <c r="A472" t="s">
        <v>1309</v>
      </c>
      <c r="B472" t="s">
        <v>1310</v>
      </c>
      <c r="C472" s="261">
        <v>45036</v>
      </c>
      <c r="D472" t="s">
        <v>1358</v>
      </c>
      <c r="E472" t="s">
        <v>1359</v>
      </c>
      <c r="F472" s="262">
        <v>0</v>
      </c>
      <c r="G472" t="s">
        <v>261</v>
      </c>
      <c r="H472" s="263">
        <v>-3350000</v>
      </c>
      <c r="I472" s="262">
        <v>-1495.41</v>
      </c>
      <c r="J472" t="s">
        <v>262</v>
      </c>
      <c r="K472" s="263">
        <v>-1641.36</v>
      </c>
      <c r="L472" t="s">
        <v>263</v>
      </c>
      <c r="M472" t="s">
        <v>264</v>
      </c>
      <c r="N472" t="s">
        <v>265</v>
      </c>
      <c r="O472" t="s">
        <v>294</v>
      </c>
      <c r="P472" t="s">
        <v>1360</v>
      </c>
      <c r="Q472" s="261">
        <v>45057.326666666697</v>
      </c>
    </row>
    <row r="473" spans="1:17" x14ac:dyDescent="0.35">
      <c r="A473" t="s">
        <v>1309</v>
      </c>
      <c r="B473" t="s">
        <v>1310</v>
      </c>
      <c r="C473" s="261">
        <v>45044</v>
      </c>
      <c r="D473" t="s">
        <v>1361</v>
      </c>
      <c r="E473" t="s">
        <v>1362</v>
      </c>
      <c r="F473" s="262">
        <v>0</v>
      </c>
      <c r="G473" t="s">
        <v>261</v>
      </c>
      <c r="H473" s="263">
        <v>142200</v>
      </c>
      <c r="I473" s="262">
        <v>62.9</v>
      </c>
      <c r="J473" t="s">
        <v>262</v>
      </c>
      <c r="K473" s="263">
        <v>69.02</v>
      </c>
      <c r="L473" t="s">
        <v>263</v>
      </c>
      <c r="M473" t="s">
        <v>264</v>
      </c>
      <c r="N473" t="s">
        <v>265</v>
      </c>
      <c r="O473" t="s">
        <v>1163</v>
      </c>
      <c r="P473" t="s">
        <v>1363</v>
      </c>
      <c r="Q473" s="261">
        <v>45050.370937500003</v>
      </c>
    </row>
    <row r="474" spans="1:17" x14ac:dyDescent="0.35">
      <c r="A474" t="s">
        <v>1309</v>
      </c>
      <c r="B474" t="s">
        <v>1310</v>
      </c>
      <c r="C474" s="261">
        <v>45044</v>
      </c>
      <c r="D474" t="s">
        <v>1361</v>
      </c>
      <c r="E474" t="s">
        <v>1362</v>
      </c>
      <c r="F474" s="262">
        <v>0</v>
      </c>
      <c r="G474" t="s">
        <v>261</v>
      </c>
      <c r="H474" s="263">
        <v>142200</v>
      </c>
      <c r="I474" s="262">
        <v>62.9</v>
      </c>
      <c r="J474" t="s">
        <v>262</v>
      </c>
      <c r="K474" s="263">
        <v>69.02</v>
      </c>
      <c r="L474" t="s">
        <v>263</v>
      </c>
      <c r="M474" t="s">
        <v>264</v>
      </c>
      <c r="N474" t="s">
        <v>265</v>
      </c>
      <c r="O474" t="s">
        <v>1163</v>
      </c>
      <c r="P474" t="s">
        <v>1364</v>
      </c>
      <c r="Q474" s="261">
        <v>45050.370937500003</v>
      </c>
    </row>
    <row r="475" spans="1:17" x14ac:dyDescent="0.35">
      <c r="A475" t="s">
        <v>1309</v>
      </c>
      <c r="B475" t="s">
        <v>1310</v>
      </c>
      <c r="C475" s="261">
        <v>45044</v>
      </c>
      <c r="D475" t="s">
        <v>1361</v>
      </c>
      <c r="E475" t="s">
        <v>1362</v>
      </c>
      <c r="F475" s="262">
        <v>0</v>
      </c>
      <c r="G475" t="s">
        <v>261</v>
      </c>
      <c r="H475" s="263">
        <v>142200</v>
      </c>
      <c r="I475" s="262">
        <v>62.9</v>
      </c>
      <c r="J475" t="s">
        <v>262</v>
      </c>
      <c r="K475" s="263">
        <v>69.02</v>
      </c>
      <c r="L475" t="s">
        <v>263</v>
      </c>
      <c r="M475" t="s">
        <v>264</v>
      </c>
      <c r="N475" t="s">
        <v>265</v>
      </c>
      <c r="O475" t="s">
        <v>1163</v>
      </c>
      <c r="P475" t="s">
        <v>1365</v>
      </c>
      <c r="Q475" s="261">
        <v>45050.370937500003</v>
      </c>
    </row>
    <row r="476" spans="1:17" x14ac:dyDescent="0.35">
      <c r="A476" t="s">
        <v>1309</v>
      </c>
      <c r="B476" t="s">
        <v>1310</v>
      </c>
      <c r="C476" s="261">
        <v>45044</v>
      </c>
      <c r="D476" t="s">
        <v>1361</v>
      </c>
      <c r="E476" t="s">
        <v>1366</v>
      </c>
      <c r="F476" s="262">
        <v>0</v>
      </c>
      <c r="G476" t="s">
        <v>261</v>
      </c>
      <c r="H476" s="263">
        <v>142200</v>
      </c>
      <c r="I476" s="262">
        <v>62.9</v>
      </c>
      <c r="J476" t="s">
        <v>262</v>
      </c>
      <c r="K476" s="263">
        <v>69.02</v>
      </c>
      <c r="L476" t="s">
        <v>263</v>
      </c>
      <c r="M476" t="s">
        <v>264</v>
      </c>
      <c r="N476" t="s">
        <v>265</v>
      </c>
      <c r="O476" t="s">
        <v>1163</v>
      </c>
      <c r="P476" t="s">
        <v>1367</v>
      </c>
      <c r="Q476" s="261">
        <v>45050.370937500003</v>
      </c>
    </row>
    <row r="477" spans="1:17" x14ac:dyDescent="0.35">
      <c r="C477" s="261"/>
      <c r="E477" s="264" t="s">
        <v>1368</v>
      </c>
      <c r="F477" s="265"/>
      <c r="G477" s="264"/>
      <c r="H477" s="266"/>
      <c r="I477" s="265"/>
      <c r="J477" s="264"/>
      <c r="K477" s="266">
        <f>SUBTOTAL(109,K449:K476)</f>
        <v>13966.610000000002</v>
      </c>
      <c r="Q477" s="261"/>
    </row>
    <row r="478" spans="1:17" x14ac:dyDescent="0.35">
      <c r="A478" t="s">
        <v>1369</v>
      </c>
      <c r="B478" t="s">
        <v>1370</v>
      </c>
      <c r="C478" s="261">
        <v>44711</v>
      </c>
      <c r="D478" t="s">
        <v>669</v>
      </c>
      <c r="E478" t="s">
        <v>1265</v>
      </c>
      <c r="F478" s="262">
        <v>0</v>
      </c>
      <c r="G478" t="s">
        <v>261</v>
      </c>
      <c r="H478" s="263">
        <v>124833</v>
      </c>
      <c r="I478" s="262">
        <v>58.76</v>
      </c>
      <c r="J478" t="s">
        <v>262</v>
      </c>
      <c r="K478" s="263">
        <v>63.17</v>
      </c>
      <c r="L478" t="s">
        <v>263</v>
      </c>
      <c r="M478" t="s">
        <v>264</v>
      </c>
      <c r="N478" t="s">
        <v>265</v>
      </c>
      <c r="O478" t="s">
        <v>266</v>
      </c>
      <c r="P478" t="s">
        <v>1371</v>
      </c>
      <c r="Q478" s="261">
        <v>44722.627789351798</v>
      </c>
    </row>
    <row r="479" spans="1:17" x14ac:dyDescent="0.35">
      <c r="A479" t="s">
        <v>1369</v>
      </c>
      <c r="B479" t="s">
        <v>1370</v>
      </c>
      <c r="C479" s="261">
        <v>44711</v>
      </c>
      <c r="D479" t="s">
        <v>669</v>
      </c>
      <c r="E479" t="s">
        <v>1267</v>
      </c>
      <c r="F479" s="262">
        <v>0</v>
      </c>
      <c r="G479" t="s">
        <v>261</v>
      </c>
      <c r="H479" s="263">
        <v>50800</v>
      </c>
      <c r="I479" s="262">
        <v>23.91</v>
      </c>
      <c r="J479" t="s">
        <v>262</v>
      </c>
      <c r="K479" s="263">
        <v>25.7</v>
      </c>
      <c r="L479" t="s">
        <v>263</v>
      </c>
      <c r="M479" t="s">
        <v>264</v>
      </c>
      <c r="N479" t="s">
        <v>265</v>
      </c>
      <c r="O479" t="s">
        <v>266</v>
      </c>
      <c r="P479" t="s">
        <v>1372</v>
      </c>
      <c r="Q479" s="261">
        <v>44722.627777777801</v>
      </c>
    </row>
    <row r="480" spans="1:17" x14ac:dyDescent="0.35">
      <c r="A480" t="s">
        <v>1369</v>
      </c>
      <c r="B480" t="s">
        <v>1370</v>
      </c>
      <c r="C480" s="261">
        <v>44711</v>
      </c>
      <c r="D480" t="s">
        <v>669</v>
      </c>
      <c r="E480" t="s">
        <v>1269</v>
      </c>
      <c r="F480" s="262">
        <v>0</v>
      </c>
      <c r="G480" t="s">
        <v>261</v>
      </c>
      <c r="H480" s="263">
        <v>668674</v>
      </c>
      <c r="I480" s="262">
        <v>314.73</v>
      </c>
      <c r="J480" t="s">
        <v>262</v>
      </c>
      <c r="K480" s="263">
        <v>338.33</v>
      </c>
      <c r="L480" t="s">
        <v>263</v>
      </c>
      <c r="M480" t="s">
        <v>264</v>
      </c>
      <c r="N480" t="s">
        <v>265</v>
      </c>
      <c r="O480" t="s">
        <v>266</v>
      </c>
      <c r="P480" t="s">
        <v>1373</v>
      </c>
      <c r="Q480" s="261">
        <v>44722.627777777801</v>
      </c>
    </row>
    <row r="481" spans="1:17" x14ac:dyDescent="0.35">
      <c r="A481" t="s">
        <v>1369</v>
      </c>
      <c r="B481" t="s">
        <v>1370</v>
      </c>
      <c r="C481" s="261">
        <v>44742</v>
      </c>
      <c r="D481" t="s">
        <v>672</v>
      </c>
      <c r="E481" t="s">
        <v>1294</v>
      </c>
      <c r="F481" s="262">
        <v>0</v>
      </c>
      <c r="G481" t="s">
        <v>261</v>
      </c>
      <c r="H481" s="263">
        <v>1645733</v>
      </c>
      <c r="I481" s="262">
        <v>775.73</v>
      </c>
      <c r="J481" t="s">
        <v>262</v>
      </c>
      <c r="K481" s="263">
        <v>818.4</v>
      </c>
      <c r="L481" t="s">
        <v>263</v>
      </c>
      <c r="M481" t="s">
        <v>264</v>
      </c>
      <c r="N481" t="s">
        <v>265</v>
      </c>
      <c r="O481" t="s">
        <v>266</v>
      </c>
      <c r="P481" t="s">
        <v>1374</v>
      </c>
      <c r="Q481" s="261">
        <v>44755.598449074103</v>
      </c>
    </row>
    <row r="482" spans="1:17" x14ac:dyDescent="0.35">
      <c r="A482" t="s">
        <v>1369</v>
      </c>
      <c r="B482" t="s">
        <v>1370</v>
      </c>
      <c r="C482" s="261">
        <v>44925</v>
      </c>
      <c r="D482" t="s">
        <v>1089</v>
      </c>
      <c r="E482" t="s">
        <v>1375</v>
      </c>
      <c r="F482" s="262">
        <v>0</v>
      </c>
      <c r="G482" t="s">
        <v>261</v>
      </c>
      <c r="H482" s="263">
        <v>8708139</v>
      </c>
      <c r="I482" s="262">
        <v>4018.37</v>
      </c>
      <c r="J482" t="s">
        <v>262</v>
      </c>
      <c r="K482" s="263">
        <v>4267.1099999999997</v>
      </c>
      <c r="L482" t="s">
        <v>263</v>
      </c>
      <c r="M482" t="s">
        <v>264</v>
      </c>
      <c r="N482" t="s">
        <v>265</v>
      </c>
      <c r="O482" t="s">
        <v>379</v>
      </c>
      <c r="P482" t="s">
        <v>1376</v>
      </c>
      <c r="Q482" s="261">
        <v>44937.540833333303</v>
      </c>
    </row>
    <row r="483" spans="1:17" x14ac:dyDescent="0.35">
      <c r="A483" t="s">
        <v>1369</v>
      </c>
      <c r="B483" t="s">
        <v>1370</v>
      </c>
      <c r="C483" s="261">
        <v>44926</v>
      </c>
      <c r="D483" t="s">
        <v>656</v>
      </c>
      <c r="E483" t="s">
        <v>1377</v>
      </c>
      <c r="F483" s="262">
        <v>0</v>
      </c>
      <c r="G483" t="s">
        <v>261</v>
      </c>
      <c r="H483" s="263">
        <v>75000</v>
      </c>
      <c r="I483" s="262">
        <v>36.54</v>
      </c>
      <c r="J483" t="s">
        <v>262</v>
      </c>
      <c r="K483" s="263">
        <v>39.130000000000003</v>
      </c>
      <c r="L483" t="s">
        <v>263</v>
      </c>
      <c r="M483" t="s">
        <v>264</v>
      </c>
      <c r="N483" t="s">
        <v>265</v>
      </c>
      <c r="O483" t="s">
        <v>379</v>
      </c>
      <c r="P483" t="s">
        <v>1378</v>
      </c>
      <c r="Q483" s="261">
        <v>44974.761145833298</v>
      </c>
    </row>
    <row r="484" spans="1:17" x14ac:dyDescent="0.35">
      <c r="A484" t="s">
        <v>1369</v>
      </c>
      <c r="B484" t="s">
        <v>1370</v>
      </c>
      <c r="C484" s="261">
        <v>44926</v>
      </c>
      <c r="D484" t="s">
        <v>656</v>
      </c>
      <c r="E484" t="s">
        <v>1379</v>
      </c>
      <c r="F484" s="262">
        <v>0</v>
      </c>
      <c r="G484" t="s">
        <v>261</v>
      </c>
      <c r="H484" s="263">
        <v>12498000</v>
      </c>
      <c r="I484" s="262">
        <v>6089.45</v>
      </c>
      <c r="J484" t="s">
        <v>262</v>
      </c>
      <c r="K484" s="263">
        <v>6520.58</v>
      </c>
      <c r="L484" t="s">
        <v>263</v>
      </c>
      <c r="M484" t="s">
        <v>264</v>
      </c>
      <c r="N484" t="s">
        <v>265</v>
      </c>
      <c r="O484" t="s">
        <v>379</v>
      </c>
      <c r="P484" t="s">
        <v>1380</v>
      </c>
      <c r="Q484" s="261">
        <v>44974.761145833298</v>
      </c>
    </row>
    <row r="485" spans="1:17" x14ac:dyDescent="0.35">
      <c r="A485" t="s">
        <v>1369</v>
      </c>
      <c r="B485" t="s">
        <v>1370</v>
      </c>
      <c r="C485" s="261">
        <v>44926</v>
      </c>
      <c r="D485" t="s">
        <v>1115</v>
      </c>
      <c r="E485" t="s">
        <v>1381</v>
      </c>
      <c r="F485" s="262">
        <v>0</v>
      </c>
      <c r="G485" t="s">
        <v>261</v>
      </c>
      <c r="H485" s="263">
        <v>6461363</v>
      </c>
      <c r="I485" s="262">
        <v>3062.55</v>
      </c>
      <c r="J485" t="s">
        <v>262</v>
      </c>
      <c r="K485" s="263">
        <v>3279.38</v>
      </c>
      <c r="L485" t="s">
        <v>263</v>
      </c>
      <c r="M485" t="s">
        <v>264</v>
      </c>
      <c r="N485" t="s">
        <v>265</v>
      </c>
      <c r="O485" t="s">
        <v>266</v>
      </c>
      <c r="P485" t="s">
        <v>1382</v>
      </c>
      <c r="Q485" s="261">
        <v>44974.761157407404</v>
      </c>
    </row>
    <row r="486" spans="1:17" x14ac:dyDescent="0.35">
      <c r="A486" t="s">
        <v>1369</v>
      </c>
      <c r="B486" t="s">
        <v>1370</v>
      </c>
      <c r="C486" s="261">
        <v>44926</v>
      </c>
      <c r="D486" t="s">
        <v>1118</v>
      </c>
      <c r="E486" t="s">
        <v>1121</v>
      </c>
      <c r="F486" s="262">
        <v>0</v>
      </c>
      <c r="G486" t="s">
        <v>261</v>
      </c>
      <c r="H486" s="263">
        <v>-8708139</v>
      </c>
      <c r="I486" s="262">
        <v>-4018.37</v>
      </c>
      <c r="J486" t="s">
        <v>262</v>
      </c>
      <c r="K486" s="263">
        <v>-4302.87</v>
      </c>
      <c r="L486" t="s">
        <v>263</v>
      </c>
      <c r="M486" t="s">
        <v>264</v>
      </c>
      <c r="N486" t="s">
        <v>265</v>
      </c>
      <c r="O486" t="s">
        <v>379</v>
      </c>
      <c r="P486" t="s">
        <v>1383</v>
      </c>
      <c r="Q486" s="261">
        <v>44974.761157407404</v>
      </c>
    </row>
    <row r="487" spans="1:17" x14ac:dyDescent="0.35">
      <c r="A487" t="s">
        <v>1369</v>
      </c>
      <c r="B487" t="s">
        <v>1370</v>
      </c>
      <c r="C487" s="261">
        <v>44926</v>
      </c>
      <c r="D487" t="s">
        <v>692</v>
      </c>
      <c r="E487" t="s">
        <v>1285</v>
      </c>
      <c r="F487" s="262">
        <v>0</v>
      </c>
      <c r="G487" t="s">
        <v>261</v>
      </c>
      <c r="H487" s="263">
        <v>-1645733</v>
      </c>
      <c r="I487" s="262">
        <v>-775.73</v>
      </c>
      <c r="J487" t="s">
        <v>262</v>
      </c>
      <c r="K487" s="263">
        <v>-830.65</v>
      </c>
      <c r="L487" t="s">
        <v>263</v>
      </c>
      <c r="M487" t="s">
        <v>264</v>
      </c>
      <c r="N487" t="s">
        <v>265</v>
      </c>
      <c r="O487" t="s">
        <v>266</v>
      </c>
      <c r="P487" t="s">
        <v>1384</v>
      </c>
      <c r="Q487" s="261">
        <v>44974.761180555601</v>
      </c>
    </row>
    <row r="488" spans="1:17" x14ac:dyDescent="0.35">
      <c r="A488" t="s">
        <v>1369</v>
      </c>
      <c r="B488" t="s">
        <v>1370</v>
      </c>
      <c r="C488" s="261">
        <v>44998</v>
      </c>
      <c r="D488" t="s">
        <v>1385</v>
      </c>
      <c r="E488" t="s">
        <v>1386</v>
      </c>
      <c r="F488" s="262">
        <v>0</v>
      </c>
      <c r="G488" t="s">
        <v>261</v>
      </c>
      <c r="H488" s="263">
        <v>58000</v>
      </c>
      <c r="I488" s="262">
        <v>26.36</v>
      </c>
      <c r="J488" t="s">
        <v>262</v>
      </c>
      <c r="K488" s="263">
        <v>28.23</v>
      </c>
      <c r="L488" t="s">
        <v>263</v>
      </c>
      <c r="M488" t="s">
        <v>264</v>
      </c>
      <c r="N488" t="s">
        <v>265</v>
      </c>
      <c r="O488" t="s">
        <v>294</v>
      </c>
      <c r="P488" t="s">
        <v>1387</v>
      </c>
      <c r="Q488" s="261">
        <v>45016.323935185203</v>
      </c>
    </row>
    <row r="489" spans="1:17" x14ac:dyDescent="0.35">
      <c r="A489" t="s">
        <v>1369</v>
      </c>
      <c r="B489" t="s">
        <v>1370</v>
      </c>
      <c r="C489" s="261">
        <v>45076</v>
      </c>
      <c r="D489" t="s">
        <v>1388</v>
      </c>
      <c r="E489" t="s">
        <v>1389</v>
      </c>
      <c r="F489" s="262">
        <v>0</v>
      </c>
      <c r="G489" t="s">
        <v>261</v>
      </c>
      <c r="H489" s="263">
        <v>22116374</v>
      </c>
      <c r="I489" s="262">
        <v>9770.09</v>
      </c>
      <c r="J489" t="s">
        <v>262</v>
      </c>
      <c r="K489" s="263">
        <v>10485.26</v>
      </c>
      <c r="L489" t="s">
        <v>263</v>
      </c>
      <c r="M489" t="s">
        <v>264</v>
      </c>
      <c r="N489" t="s">
        <v>265</v>
      </c>
      <c r="O489" t="s">
        <v>379</v>
      </c>
      <c r="P489" t="s">
        <v>1390</v>
      </c>
      <c r="Q489" s="261">
        <v>45086.519548611097</v>
      </c>
    </row>
    <row r="490" spans="1:17" x14ac:dyDescent="0.35">
      <c r="C490" s="261"/>
      <c r="E490" s="264" t="s">
        <v>1391</v>
      </c>
      <c r="F490" s="265"/>
      <c r="G490" s="264"/>
      <c r="H490" s="266"/>
      <c r="I490" s="265"/>
      <c r="J490" s="264"/>
      <c r="K490" s="266">
        <f>SUBTOTAL(109,K478:K489)</f>
        <v>20731.77</v>
      </c>
      <c r="Q490" s="261"/>
    </row>
    <row r="491" spans="1:17" x14ac:dyDescent="0.35">
      <c r="A491" t="s">
        <v>1392</v>
      </c>
      <c r="B491" t="s">
        <v>1393</v>
      </c>
      <c r="C491" s="261">
        <v>44711</v>
      </c>
      <c r="D491" t="s">
        <v>669</v>
      </c>
      <c r="E491" t="s">
        <v>1265</v>
      </c>
      <c r="F491" s="262">
        <v>0</v>
      </c>
      <c r="G491" t="s">
        <v>261</v>
      </c>
      <c r="H491" s="263">
        <v>124833</v>
      </c>
      <c r="I491" s="262">
        <v>58.76</v>
      </c>
      <c r="J491" t="s">
        <v>262</v>
      </c>
      <c r="K491" s="263">
        <v>63.17</v>
      </c>
      <c r="L491" t="s">
        <v>263</v>
      </c>
      <c r="M491" t="s">
        <v>264</v>
      </c>
      <c r="N491" t="s">
        <v>265</v>
      </c>
      <c r="O491" t="s">
        <v>266</v>
      </c>
      <c r="P491" t="s">
        <v>1394</v>
      </c>
      <c r="Q491" s="261">
        <v>44722.627789351798</v>
      </c>
    </row>
    <row r="492" spans="1:17" x14ac:dyDescent="0.35">
      <c r="A492" t="s">
        <v>1392</v>
      </c>
      <c r="B492" t="s">
        <v>1393</v>
      </c>
      <c r="C492" s="261">
        <v>44711</v>
      </c>
      <c r="D492" t="s">
        <v>669</v>
      </c>
      <c r="E492" t="s">
        <v>1267</v>
      </c>
      <c r="F492" s="262">
        <v>0</v>
      </c>
      <c r="G492" t="s">
        <v>261</v>
      </c>
      <c r="H492" s="263">
        <v>50800</v>
      </c>
      <c r="I492" s="262">
        <v>23.91</v>
      </c>
      <c r="J492" t="s">
        <v>262</v>
      </c>
      <c r="K492" s="263">
        <v>25.7</v>
      </c>
      <c r="L492" t="s">
        <v>263</v>
      </c>
      <c r="M492" t="s">
        <v>264</v>
      </c>
      <c r="N492" t="s">
        <v>265</v>
      </c>
      <c r="O492" t="s">
        <v>266</v>
      </c>
      <c r="P492" t="s">
        <v>1395</v>
      </c>
      <c r="Q492" s="261">
        <v>44722.627777777801</v>
      </c>
    </row>
    <row r="493" spans="1:17" x14ac:dyDescent="0.35">
      <c r="A493" t="s">
        <v>1392</v>
      </c>
      <c r="B493" t="s">
        <v>1393</v>
      </c>
      <c r="C493" s="261">
        <v>44711</v>
      </c>
      <c r="D493" t="s">
        <v>669</v>
      </c>
      <c r="E493" t="s">
        <v>1269</v>
      </c>
      <c r="F493" s="262">
        <v>0</v>
      </c>
      <c r="G493" t="s">
        <v>261</v>
      </c>
      <c r="H493" s="263">
        <v>668674</v>
      </c>
      <c r="I493" s="262">
        <v>314.73</v>
      </c>
      <c r="J493" t="s">
        <v>262</v>
      </c>
      <c r="K493" s="263">
        <v>338.33</v>
      </c>
      <c r="L493" t="s">
        <v>263</v>
      </c>
      <c r="M493" t="s">
        <v>264</v>
      </c>
      <c r="N493" t="s">
        <v>265</v>
      </c>
      <c r="O493" t="s">
        <v>266</v>
      </c>
      <c r="P493" t="s">
        <v>1396</v>
      </c>
      <c r="Q493" s="261">
        <v>44722.627777777801</v>
      </c>
    </row>
    <row r="494" spans="1:17" x14ac:dyDescent="0.35">
      <c r="A494" t="s">
        <v>1392</v>
      </c>
      <c r="B494" t="s">
        <v>1393</v>
      </c>
      <c r="C494" s="261">
        <v>44742</v>
      </c>
      <c r="D494" t="s">
        <v>672</v>
      </c>
      <c r="E494" t="s">
        <v>1294</v>
      </c>
      <c r="F494" s="262">
        <v>0</v>
      </c>
      <c r="G494" t="s">
        <v>261</v>
      </c>
      <c r="H494" s="263">
        <v>1645733</v>
      </c>
      <c r="I494" s="262">
        <v>775.73</v>
      </c>
      <c r="J494" t="s">
        <v>262</v>
      </c>
      <c r="K494" s="263">
        <v>818.4</v>
      </c>
      <c r="L494" t="s">
        <v>263</v>
      </c>
      <c r="M494" t="s">
        <v>264</v>
      </c>
      <c r="N494" t="s">
        <v>265</v>
      </c>
      <c r="O494" t="s">
        <v>266</v>
      </c>
      <c r="P494" t="s">
        <v>1397</v>
      </c>
      <c r="Q494" s="261">
        <v>44755.598449074103</v>
      </c>
    </row>
    <row r="495" spans="1:17" x14ac:dyDescent="0.35">
      <c r="A495" t="s">
        <v>1392</v>
      </c>
      <c r="B495" t="s">
        <v>1393</v>
      </c>
      <c r="C495" s="261">
        <v>44862</v>
      </c>
      <c r="D495" t="s">
        <v>1398</v>
      </c>
      <c r="E495" t="s">
        <v>1399</v>
      </c>
      <c r="F495" s="262">
        <v>0</v>
      </c>
      <c r="G495" t="s">
        <v>261</v>
      </c>
      <c r="H495" s="263">
        <v>1900844</v>
      </c>
      <c r="I495" s="262">
        <v>936.98</v>
      </c>
      <c r="J495" t="s">
        <v>262</v>
      </c>
      <c r="K495" s="263">
        <v>921.52</v>
      </c>
      <c r="L495" t="s">
        <v>263</v>
      </c>
      <c r="M495" t="s">
        <v>264</v>
      </c>
      <c r="N495" t="s">
        <v>265</v>
      </c>
      <c r="O495" t="s">
        <v>501</v>
      </c>
      <c r="P495" t="s">
        <v>1400</v>
      </c>
      <c r="Q495" s="261">
        <v>44869.520243055602</v>
      </c>
    </row>
    <row r="496" spans="1:17" x14ac:dyDescent="0.35">
      <c r="A496" t="s">
        <v>1392</v>
      </c>
      <c r="B496" t="s">
        <v>1393</v>
      </c>
      <c r="C496" s="261">
        <v>44862</v>
      </c>
      <c r="D496" t="s">
        <v>1401</v>
      </c>
      <c r="E496" t="s">
        <v>1402</v>
      </c>
      <c r="F496" s="262">
        <v>0</v>
      </c>
      <c r="G496" t="s">
        <v>261</v>
      </c>
      <c r="H496" s="263">
        <v>4284800</v>
      </c>
      <c r="I496" s="262">
        <v>2112.1</v>
      </c>
      <c r="J496" t="s">
        <v>262</v>
      </c>
      <c r="K496" s="263">
        <v>2077.25</v>
      </c>
      <c r="L496" t="s">
        <v>263</v>
      </c>
      <c r="M496" t="s">
        <v>264</v>
      </c>
      <c r="N496" t="s">
        <v>265</v>
      </c>
      <c r="O496" t="s">
        <v>501</v>
      </c>
      <c r="P496" t="s">
        <v>1403</v>
      </c>
      <c r="Q496" s="261">
        <v>44869.520243055602</v>
      </c>
    </row>
    <row r="497" spans="1:17" x14ac:dyDescent="0.35">
      <c r="A497" t="s">
        <v>1392</v>
      </c>
      <c r="B497" t="s">
        <v>1393</v>
      </c>
      <c r="C497" s="261">
        <v>44862</v>
      </c>
      <c r="D497" t="s">
        <v>1404</v>
      </c>
      <c r="E497" t="s">
        <v>1405</v>
      </c>
      <c r="F497" s="262">
        <v>0</v>
      </c>
      <c r="G497" t="s">
        <v>261</v>
      </c>
      <c r="H497" s="263">
        <v>142200</v>
      </c>
      <c r="I497" s="262">
        <v>69.23</v>
      </c>
      <c r="J497" t="s">
        <v>262</v>
      </c>
      <c r="K497" s="263">
        <v>68.09</v>
      </c>
      <c r="L497" t="s">
        <v>263</v>
      </c>
      <c r="M497" t="s">
        <v>264</v>
      </c>
      <c r="N497" t="s">
        <v>265</v>
      </c>
      <c r="O497" t="s">
        <v>501</v>
      </c>
      <c r="P497" t="s">
        <v>1406</v>
      </c>
      <c r="Q497" s="261">
        <v>44869.520243055602</v>
      </c>
    </row>
    <row r="498" spans="1:17" x14ac:dyDescent="0.35">
      <c r="A498" t="s">
        <v>1392</v>
      </c>
      <c r="B498" t="s">
        <v>1393</v>
      </c>
      <c r="C498" s="261">
        <v>44862</v>
      </c>
      <c r="D498" t="s">
        <v>1407</v>
      </c>
      <c r="E498" t="s">
        <v>1408</v>
      </c>
      <c r="F498" s="262">
        <v>0</v>
      </c>
      <c r="G498" t="s">
        <v>261</v>
      </c>
      <c r="H498" s="263">
        <v>284400</v>
      </c>
      <c r="I498" s="262">
        <v>138.47</v>
      </c>
      <c r="J498" t="s">
        <v>262</v>
      </c>
      <c r="K498" s="263">
        <v>136.19</v>
      </c>
      <c r="L498" t="s">
        <v>263</v>
      </c>
      <c r="M498" t="s">
        <v>264</v>
      </c>
      <c r="N498" t="s">
        <v>265</v>
      </c>
      <c r="O498" t="s">
        <v>501</v>
      </c>
      <c r="P498" t="s">
        <v>1409</v>
      </c>
      <c r="Q498" s="261">
        <v>44869.520243055602</v>
      </c>
    </row>
    <row r="499" spans="1:17" x14ac:dyDescent="0.35">
      <c r="A499" t="s">
        <v>1392</v>
      </c>
      <c r="B499" t="s">
        <v>1393</v>
      </c>
      <c r="C499" s="261">
        <v>44862</v>
      </c>
      <c r="D499" t="s">
        <v>1410</v>
      </c>
      <c r="E499" t="s">
        <v>1411</v>
      </c>
      <c r="F499" s="262">
        <v>0</v>
      </c>
      <c r="G499" t="s">
        <v>261</v>
      </c>
      <c r="H499" s="263">
        <v>169904</v>
      </c>
      <c r="I499" s="262">
        <v>82.78</v>
      </c>
      <c r="J499" t="s">
        <v>262</v>
      </c>
      <c r="K499" s="263">
        <v>81.41</v>
      </c>
      <c r="L499" t="s">
        <v>263</v>
      </c>
      <c r="M499" t="s">
        <v>264</v>
      </c>
      <c r="N499" t="s">
        <v>265</v>
      </c>
      <c r="O499" t="s">
        <v>501</v>
      </c>
      <c r="P499" t="s">
        <v>1412</v>
      </c>
      <c r="Q499" s="261">
        <v>44869.520254629599</v>
      </c>
    </row>
    <row r="500" spans="1:17" x14ac:dyDescent="0.35">
      <c r="A500" t="s">
        <v>1392</v>
      </c>
      <c r="B500" t="s">
        <v>1393</v>
      </c>
      <c r="C500" s="261">
        <v>44862</v>
      </c>
      <c r="D500" t="s">
        <v>1413</v>
      </c>
      <c r="E500" t="s">
        <v>1414</v>
      </c>
      <c r="F500" s="262">
        <v>0</v>
      </c>
      <c r="G500" t="s">
        <v>261</v>
      </c>
      <c r="H500" s="263">
        <v>391567</v>
      </c>
      <c r="I500" s="262">
        <v>190.78</v>
      </c>
      <c r="J500" t="s">
        <v>262</v>
      </c>
      <c r="K500" s="263">
        <v>187.63</v>
      </c>
      <c r="L500" t="s">
        <v>263</v>
      </c>
      <c r="M500" t="s">
        <v>264</v>
      </c>
      <c r="N500" t="s">
        <v>265</v>
      </c>
      <c r="O500" t="s">
        <v>501</v>
      </c>
      <c r="P500" t="s">
        <v>1415</v>
      </c>
      <c r="Q500" s="261">
        <v>44869.520254629599</v>
      </c>
    </row>
    <row r="501" spans="1:17" x14ac:dyDescent="0.35">
      <c r="A501" t="s">
        <v>1392</v>
      </c>
      <c r="B501" t="s">
        <v>1393</v>
      </c>
      <c r="C501" s="261">
        <v>44895</v>
      </c>
      <c r="D501" t="s">
        <v>802</v>
      </c>
      <c r="E501" t="s">
        <v>1416</v>
      </c>
      <c r="F501" s="262">
        <v>0</v>
      </c>
      <c r="G501" t="s">
        <v>261</v>
      </c>
      <c r="H501" s="263">
        <v>4609600</v>
      </c>
      <c r="I501" s="262">
        <v>2184.85</v>
      </c>
      <c r="J501" t="s">
        <v>262</v>
      </c>
      <c r="K501" s="263">
        <v>2264.16</v>
      </c>
      <c r="L501" t="s">
        <v>263</v>
      </c>
      <c r="M501" t="s">
        <v>264</v>
      </c>
      <c r="N501" t="s">
        <v>265</v>
      </c>
      <c r="O501" t="s">
        <v>379</v>
      </c>
      <c r="P501" t="s">
        <v>1417</v>
      </c>
      <c r="Q501" s="261">
        <v>44909.505023148202</v>
      </c>
    </row>
    <row r="502" spans="1:17" x14ac:dyDescent="0.35">
      <c r="A502" t="s">
        <v>1392</v>
      </c>
      <c r="B502" t="s">
        <v>1393</v>
      </c>
      <c r="C502" s="261">
        <v>44895</v>
      </c>
      <c r="D502" t="s">
        <v>802</v>
      </c>
      <c r="E502" t="s">
        <v>1416</v>
      </c>
      <c r="F502" s="262">
        <v>0</v>
      </c>
      <c r="G502" t="s">
        <v>261</v>
      </c>
      <c r="H502" s="263">
        <v>9126962</v>
      </c>
      <c r="I502" s="262">
        <v>4325.99</v>
      </c>
      <c r="J502" t="s">
        <v>262</v>
      </c>
      <c r="K502" s="263">
        <v>4483.0200000000004</v>
      </c>
      <c r="L502" t="s">
        <v>263</v>
      </c>
      <c r="M502" t="s">
        <v>264</v>
      </c>
      <c r="N502" t="s">
        <v>265</v>
      </c>
      <c r="O502" t="s">
        <v>379</v>
      </c>
      <c r="P502" t="s">
        <v>1418</v>
      </c>
      <c r="Q502" s="261">
        <v>44909.505023148202</v>
      </c>
    </row>
    <row r="503" spans="1:17" x14ac:dyDescent="0.35">
      <c r="A503" t="s">
        <v>1392</v>
      </c>
      <c r="B503" t="s">
        <v>1393</v>
      </c>
      <c r="C503" s="261">
        <v>44895</v>
      </c>
      <c r="D503" t="s">
        <v>1060</v>
      </c>
      <c r="E503" t="s">
        <v>1419</v>
      </c>
      <c r="F503" s="262">
        <v>0</v>
      </c>
      <c r="G503" t="s">
        <v>261</v>
      </c>
      <c r="H503" s="263">
        <v>1170000</v>
      </c>
      <c r="I503" s="262">
        <v>554.55999999999995</v>
      </c>
      <c r="J503" t="s">
        <v>262</v>
      </c>
      <c r="K503" s="263">
        <v>574.69000000000005</v>
      </c>
      <c r="L503" t="s">
        <v>263</v>
      </c>
      <c r="M503" t="s">
        <v>264</v>
      </c>
      <c r="N503" t="s">
        <v>265</v>
      </c>
      <c r="O503" t="s">
        <v>379</v>
      </c>
      <c r="P503" t="s">
        <v>1420</v>
      </c>
      <c r="Q503" s="261">
        <v>44909.505023148202</v>
      </c>
    </row>
    <row r="504" spans="1:17" x14ac:dyDescent="0.35">
      <c r="A504" t="s">
        <v>1392</v>
      </c>
      <c r="B504" t="s">
        <v>1393</v>
      </c>
      <c r="C504" s="261">
        <v>44895</v>
      </c>
      <c r="D504" t="s">
        <v>1060</v>
      </c>
      <c r="E504" t="s">
        <v>1419</v>
      </c>
      <c r="F504" s="262">
        <v>0</v>
      </c>
      <c r="G504" t="s">
        <v>261</v>
      </c>
      <c r="H504" s="263">
        <v>3071190</v>
      </c>
      <c r="I504" s="262">
        <v>1455.68</v>
      </c>
      <c r="J504" t="s">
        <v>262</v>
      </c>
      <c r="K504" s="263">
        <v>1508.52</v>
      </c>
      <c r="L504" t="s">
        <v>263</v>
      </c>
      <c r="M504" t="s">
        <v>264</v>
      </c>
      <c r="N504" t="s">
        <v>265</v>
      </c>
      <c r="O504" t="s">
        <v>379</v>
      </c>
      <c r="P504" t="s">
        <v>1421</v>
      </c>
      <c r="Q504" s="261">
        <v>44909.505023148202</v>
      </c>
    </row>
    <row r="505" spans="1:17" x14ac:dyDescent="0.35">
      <c r="A505" t="s">
        <v>1392</v>
      </c>
      <c r="B505" t="s">
        <v>1393</v>
      </c>
      <c r="C505" s="261">
        <v>44925</v>
      </c>
      <c r="D505" t="s">
        <v>1089</v>
      </c>
      <c r="E505" t="s">
        <v>1422</v>
      </c>
      <c r="F505" s="262">
        <v>0</v>
      </c>
      <c r="G505" t="s">
        <v>261</v>
      </c>
      <c r="H505" s="263">
        <v>12240000</v>
      </c>
      <c r="I505" s="262">
        <v>5648.15</v>
      </c>
      <c r="J505" t="s">
        <v>262</v>
      </c>
      <c r="K505" s="263">
        <v>5997.77</v>
      </c>
      <c r="L505" t="s">
        <v>263</v>
      </c>
      <c r="M505" t="s">
        <v>264</v>
      </c>
      <c r="N505" t="s">
        <v>265</v>
      </c>
      <c r="O505" t="s">
        <v>379</v>
      </c>
      <c r="P505" t="s">
        <v>1423</v>
      </c>
      <c r="Q505" s="261">
        <v>44937.540833333303</v>
      </c>
    </row>
    <row r="506" spans="1:17" x14ac:dyDescent="0.35">
      <c r="A506" t="s">
        <v>1392</v>
      </c>
      <c r="B506" t="s">
        <v>1393</v>
      </c>
      <c r="C506" s="261">
        <v>44925</v>
      </c>
      <c r="D506" t="s">
        <v>1089</v>
      </c>
      <c r="E506" t="s">
        <v>1422</v>
      </c>
      <c r="F506" s="262">
        <v>0</v>
      </c>
      <c r="G506" t="s">
        <v>261</v>
      </c>
      <c r="H506" s="263">
        <v>250000</v>
      </c>
      <c r="I506" s="262">
        <v>115.36</v>
      </c>
      <c r="J506" t="s">
        <v>262</v>
      </c>
      <c r="K506" s="263">
        <v>122.5</v>
      </c>
      <c r="L506" t="s">
        <v>263</v>
      </c>
      <c r="M506" t="s">
        <v>264</v>
      </c>
      <c r="N506" t="s">
        <v>265</v>
      </c>
      <c r="O506" t="s">
        <v>379</v>
      </c>
      <c r="P506" t="s">
        <v>1424</v>
      </c>
      <c r="Q506" s="261">
        <v>44937.540833333303</v>
      </c>
    </row>
    <row r="507" spans="1:17" x14ac:dyDescent="0.35">
      <c r="A507" t="s">
        <v>1392</v>
      </c>
      <c r="B507" t="s">
        <v>1393</v>
      </c>
      <c r="C507" s="261">
        <v>44926</v>
      </c>
      <c r="D507" t="s">
        <v>1118</v>
      </c>
      <c r="E507" t="s">
        <v>1121</v>
      </c>
      <c r="F507" s="262">
        <v>0</v>
      </c>
      <c r="G507" t="s">
        <v>261</v>
      </c>
      <c r="H507" s="263">
        <v>-250000</v>
      </c>
      <c r="I507" s="262">
        <v>-115.36</v>
      </c>
      <c r="J507" t="s">
        <v>262</v>
      </c>
      <c r="K507" s="263">
        <v>-123.53</v>
      </c>
      <c r="L507" t="s">
        <v>263</v>
      </c>
      <c r="M507" t="s">
        <v>264</v>
      </c>
      <c r="N507" t="s">
        <v>265</v>
      </c>
      <c r="O507" t="s">
        <v>379</v>
      </c>
      <c r="P507" t="s">
        <v>1425</v>
      </c>
      <c r="Q507" s="261">
        <v>44974.761157407404</v>
      </c>
    </row>
    <row r="508" spans="1:17" x14ac:dyDescent="0.35">
      <c r="A508" t="s">
        <v>1392</v>
      </c>
      <c r="B508" t="s">
        <v>1393</v>
      </c>
      <c r="C508" s="261">
        <v>44926</v>
      </c>
      <c r="D508" t="s">
        <v>1118</v>
      </c>
      <c r="E508" t="s">
        <v>1121</v>
      </c>
      <c r="F508" s="262">
        <v>0</v>
      </c>
      <c r="G508" t="s">
        <v>261</v>
      </c>
      <c r="H508" s="263">
        <v>-12240000</v>
      </c>
      <c r="I508" s="262">
        <v>-5648.15</v>
      </c>
      <c r="J508" t="s">
        <v>262</v>
      </c>
      <c r="K508" s="263">
        <v>-6048.04</v>
      </c>
      <c r="L508" t="s">
        <v>263</v>
      </c>
      <c r="M508" t="s">
        <v>264</v>
      </c>
      <c r="N508" t="s">
        <v>265</v>
      </c>
      <c r="O508" t="s">
        <v>379</v>
      </c>
      <c r="P508" t="s">
        <v>1426</v>
      </c>
      <c r="Q508" s="261">
        <v>44974.761157407404</v>
      </c>
    </row>
    <row r="509" spans="1:17" x14ac:dyDescent="0.35">
      <c r="A509" t="s">
        <v>1392</v>
      </c>
      <c r="B509" t="s">
        <v>1393</v>
      </c>
      <c r="C509" s="261">
        <v>44926</v>
      </c>
      <c r="D509" t="s">
        <v>692</v>
      </c>
      <c r="E509" t="s">
        <v>1285</v>
      </c>
      <c r="F509" s="262">
        <v>0</v>
      </c>
      <c r="G509" t="s">
        <v>261</v>
      </c>
      <c r="H509" s="263">
        <v>-1645733</v>
      </c>
      <c r="I509" s="262">
        <v>-775.73</v>
      </c>
      <c r="J509" t="s">
        <v>262</v>
      </c>
      <c r="K509" s="263">
        <v>-830.65</v>
      </c>
      <c r="L509" t="s">
        <v>263</v>
      </c>
      <c r="M509" t="s">
        <v>264</v>
      </c>
      <c r="N509" t="s">
        <v>265</v>
      </c>
      <c r="O509" t="s">
        <v>266</v>
      </c>
      <c r="P509" t="s">
        <v>1427</v>
      </c>
      <c r="Q509" s="261">
        <v>44974.761180555601</v>
      </c>
    </row>
    <row r="510" spans="1:17" x14ac:dyDescent="0.35">
      <c r="A510" t="s">
        <v>1392</v>
      </c>
      <c r="B510" t="s">
        <v>1393</v>
      </c>
      <c r="C510" s="261">
        <v>45076</v>
      </c>
      <c r="D510" t="s">
        <v>1388</v>
      </c>
      <c r="E510" t="s">
        <v>1389</v>
      </c>
      <c r="F510" s="262">
        <v>0</v>
      </c>
      <c r="G510" t="s">
        <v>261</v>
      </c>
      <c r="H510" s="263">
        <v>13538614</v>
      </c>
      <c r="I510" s="262">
        <v>5980.79</v>
      </c>
      <c r="J510" t="s">
        <v>262</v>
      </c>
      <c r="K510" s="263">
        <v>6418.58</v>
      </c>
      <c r="L510" t="s">
        <v>263</v>
      </c>
      <c r="M510" t="s">
        <v>264</v>
      </c>
      <c r="N510" t="s">
        <v>265</v>
      </c>
      <c r="O510" t="s">
        <v>379</v>
      </c>
      <c r="P510" t="s">
        <v>1428</v>
      </c>
      <c r="Q510" s="261">
        <v>45086.519548611097</v>
      </c>
    </row>
    <row r="511" spans="1:17" x14ac:dyDescent="0.35">
      <c r="C511" s="261"/>
      <c r="E511" s="264" t="s">
        <v>1429</v>
      </c>
      <c r="F511" s="265"/>
      <c r="G511" s="264"/>
      <c r="H511" s="266"/>
      <c r="I511" s="265"/>
      <c r="J511" s="264"/>
      <c r="K511" s="266">
        <f>SUBTOTAL(109,K491:K510)</f>
        <v>19084.71</v>
      </c>
      <c r="Q511" s="261"/>
    </row>
    <row r="512" spans="1:17" x14ac:dyDescent="0.35">
      <c r="A512" t="s">
        <v>1430</v>
      </c>
      <c r="B512" t="s">
        <v>1431</v>
      </c>
      <c r="C512" s="261">
        <v>44711</v>
      </c>
      <c r="D512" t="s">
        <v>669</v>
      </c>
      <c r="E512" t="s">
        <v>1265</v>
      </c>
      <c r="F512" s="262">
        <v>0</v>
      </c>
      <c r="G512" t="s">
        <v>261</v>
      </c>
      <c r="H512" s="263">
        <v>124833</v>
      </c>
      <c r="I512" s="262">
        <v>58.76</v>
      </c>
      <c r="J512" t="s">
        <v>262</v>
      </c>
      <c r="K512" s="263">
        <v>63.17</v>
      </c>
      <c r="L512" t="s">
        <v>263</v>
      </c>
      <c r="M512" t="s">
        <v>264</v>
      </c>
      <c r="N512" t="s">
        <v>265</v>
      </c>
      <c r="O512" t="s">
        <v>266</v>
      </c>
      <c r="P512" t="s">
        <v>1432</v>
      </c>
      <c r="Q512" s="261">
        <v>44722.627789351798</v>
      </c>
    </row>
    <row r="513" spans="1:17" x14ac:dyDescent="0.35">
      <c r="A513" t="s">
        <v>1430</v>
      </c>
      <c r="B513" t="s">
        <v>1431</v>
      </c>
      <c r="C513" s="261">
        <v>44711</v>
      </c>
      <c r="D513" t="s">
        <v>669</v>
      </c>
      <c r="E513" t="s">
        <v>1267</v>
      </c>
      <c r="F513" s="262">
        <v>0</v>
      </c>
      <c r="G513" t="s">
        <v>261</v>
      </c>
      <c r="H513" s="263">
        <v>50800</v>
      </c>
      <c r="I513" s="262">
        <v>23.91</v>
      </c>
      <c r="J513" t="s">
        <v>262</v>
      </c>
      <c r="K513" s="263">
        <v>25.7</v>
      </c>
      <c r="L513" t="s">
        <v>263</v>
      </c>
      <c r="M513" t="s">
        <v>264</v>
      </c>
      <c r="N513" t="s">
        <v>265</v>
      </c>
      <c r="O513" t="s">
        <v>266</v>
      </c>
      <c r="P513" t="s">
        <v>1433</v>
      </c>
      <c r="Q513" s="261">
        <v>44722.627789351798</v>
      </c>
    </row>
    <row r="514" spans="1:17" x14ac:dyDescent="0.35">
      <c r="A514" t="s">
        <v>1430</v>
      </c>
      <c r="B514" t="s">
        <v>1431</v>
      </c>
      <c r="C514" s="261">
        <v>44711</v>
      </c>
      <c r="D514" t="s">
        <v>669</v>
      </c>
      <c r="E514" t="s">
        <v>1269</v>
      </c>
      <c r="F514" s="262">
        <v>0</v>
      </c>
      <c r="G514" t="s">
        <v>261</v>
      </c>
      <c r="H514" s="263">
        <v>668673</v>
      </c>
      <c r="I514" s="262">
        <v>314.73</v>
      </c>
      <c r="J514" t="s">
        <v>262</v>
      </c>
      <c r="K514" s="263">
        <v>338.33</v>
      </c>
      <c r="L514" t="s">
        <v>263</v>
      </c>
      <c r="M514" t="s">
        <v>264</v>
      </c>
      <c r="N514" t="s">
        <v>265</v>
      </c>
      <c r="O514" t="s">
        <v>266</v>
      </c>
      <c r="P514" t="s">
        <v>1434</v>
      </c>
      <c r="Q514" s="261">
        <v>44722.627777777801</v>
      </c>
    </row>
    <row r="515" spans="1:17" x14ac:dyDescent="0.35">
      <c r="A515" t="s">
        <v>1430</v>
      </c>
      <c r="B515" t="s">
        <v>1431</v>
      </c>
      <c r="C515" s="261">
        <v>44742</v>
      </c>
      <c r="D515" t="s">
        <v>672</v>
      </c>
      <c r="E515" t="s">
        <v>1294</v>
      </c>
      <c r="F515" s="262">
        <v>0</v>
      </c>
      <c r="G515" t="s">
        <v>261</v>
      </c>
      <c r="H515" s="263">
        <v>1645733</v>
      </c>
      <c r="I515" s="262">
        <v>775.73</v>
      </c>
      <c r="J515" t="s">
        <v>262</v>
      </c>
      <c r="K515" s="263">
        <v>818.4</v>
      </c>
      <c r="L515" t="s">
        <v>263</v>
      </c>
      <c r="M515" t="s">
        <v>264</v>
      </c>
      <c r="N515" t="s">
        <v>265</v>
      </c>
      <c r="O515" t="s">
        <v>266</v>
      </c>
      <c r="P515" t="s">
        <v>1435</v>
      </c>
      <c r="Q515" s="261">
        <v>44755.598449074103</v>
      </c>
    </row>
    <row r="516" spans="1:17" x14ac:dyDescent="0.35">
      <c r="A516" t="s">
        <v>1430</v>
      </c>
      <c r="B516" t="s">
        <v>1431</v>
      </c>
      <c r="C516" s="261">
        <v>44771</v>
      </c>
      <c r="D516" t="s">
        <v>581</v>
      </c>
      <c r="E516" t="s">
        <v>1436</v>
      </c>
      <c r="F516" s="262">
        <v>0</v>
      </c>
      <c r="G516" t="s">
        <v>261</v>
      </c>
      <c r="H516" s="263">
        <v>1000000</v>
      </c>
      <c r="I516" s="262">
        <v>487.23</v>
      </c>
      <c r="J516" t="s">
        <v>262</v>
      </c>
      <c r="K516" s="263">
        <v>496.15</v>
      </c>
      <c r="L516" t="s">
        <v>263</v>
      </c>
      <c r="M516" t="s">
        <v>264</v>
      </c>
      <c r="N516" t="s">
        <v>265</v>
      </c>
      <c r="O516" t="s">
        <v>379</v>
      </c>
      <c r="P516" t="s">
        <v>1437</v>
      </c>
      <c r="Q516" s="261">
        <v>44784.347037036998</v>
      </c>
    </row>
    <row r="517" spans="1:17" x14ac:dyDescent="0.35">
      <c r="A517" t="s">
        <v>1430</v>
      </c>
      <c r="B517" t="s">
        <v>1431</v>
      </c>
      <c r="C517" s="261">
        <v>44804</v>
      </c>
      <c r="D517" t="s">
        <v>678</v>
      </c>
      <c r="E517" t="s">
        <v>1438</v>
      </c>
      <c r="F517" s="262">
        <v>0</v>
      </c>
      <c r="G517" t="s">
        <v>261</v>
      </c>
      <c r="H517" s="263">
        <v>2200000</v>
      </c>
      <c r="I517" s="262">
        <v>1096.82</v>
      </c>
      <c r="J517" t="s">
        <v>262</v>
      </c>
      <c r="K517" s="263">
        <v>1088.48</v>
      </c>
      <c r="L517" t="s">
        <v>263</v>
      </c>
      <c r="M517" t="s">
        <v>264</v>
      </c>
      <c r="N517" t="s">
        <v>265</v>
      </c>
      <c r="O517" t="s">
        <v>379</v>
      </c>
      <c r="P517" t="s">
        <v>1439</v>
      </c>
      <c r="Q517" s="261">
        <v>44817.709166666697</v>
      </c>
    </row>
    <row r="518" spans="1:17" x14ac:dyDescent="0.35">
      <c r="A518" t="s">
        <v>1430</v>
      </c>
      <c r="B518" t="s">
        <v>1431</v>
      </c>
      <c r="C518" s="261">
        <v>44895</v>
      </c>
      <c r="D518" t="s">
        <v>802</v>
      </c>
      <c r="E518" t="s">
        <v>1440</v>
      </c>
      <c r="F518" s="262">
        <v>0</v>
      </c>
      <c r="G518" t="s">
        <v>261</v>
      </c>
      <c r="H518" s="263">
        <v>10960000</v>
      </c>
      <c r="I518" s="262">
        <v>5194.8100000000004</v>
      </c>
      <c r="J518" t="s">
        <v>262</v>
      </c>
      <c r="K518" s="263">
        <v>5383.38</v>
      </c>
      <c r="L518" t="s">
        <v>263</v>
      </c>
      <c r="M518" t="s">
        <v>264</v>
      </c>
      <c r="N518" t="s">
        <v>265</v>
      </c>
      <c r="O518" t="s">
        <v>379</v>
      </c>
      <c r="P518" t="s">
        <v>1441</v>
      </c>
      <c r="Q518" s="261">
        <v>44909.505023148202</v>
      </c>
    </row>
    <row r="519" spans="1:17" x14ac:dyDescent="0.35">
      <c r="A519" t="s">
        <v>1430</v>
      </c>
      <c r="B519" t="s">
        <v>1431</v>
      </c>
      <c r="C519" s="261">
        <v>44895</v>
      </c>
      <c r="D519" t="s">
        <v>1060</v>
      </c>
      <c r="E519" t="s">
        <v>1442</v>
      </c>
      <c r="F519" s="262">
        <v>0</v>
      </c>
      <c r="G519" t="s">
        <v>261</v>
      </c>
      <c r="H519" s="263">
        <v>1072740</v>
      </c>
      <c r="I519" s="262">
        <v>508.46</v>
      </c>
      <c r="J519" t="s">
        <v>262</v>
      </c>
      <c r="K519" s="263">
        <v>526.91999999999996</v>
      </c>
      <c r="L519" t="s">
        <v>263</v>
      </c>
      <c r="M519" t="s">
        <v>264</v>
      </c>
      <c r="N519" t="s">
        <v>265</v>
      </c>
      <c r="O519" t="s">
        <v>379</v>
      </c>
      <c r="P519" t="s">
        <v>1443</v>
      </c>
      <c r="Q519" s="261">
        <v>44909.505023148202</v>
      </c>
    </row>
    <row r="520" spans="1:17" x14ac:dyDescent="0.35">
      <c r="A520" t="s">
        <v>1430</v>
      </c>
      <c r="B520" t="s">
        <v>1431</v>
      </c>
      <c r="C520" s="261">
        <v>44926</v>
      </c>
      <c r="D520" t="s">
        <v>656</v>
      </c>
      <c r="E520" t="s">
        <v>1444</v>
      </c>
      <c r="F520" s="262">
        <v>0</v>
      </c>
      <c r="G520" t="s">
        <v>261</v>
      </c>
      <c r="H520" s="263">
        <v>-1000000</v>
      </c>
      <c r="I520" s="262">
        <v>-487.23</v>
      </c>
      <c r="J520" t="s">
        <v>262</v>
      </c>
      <c r="K520" s="263">
        <v>-521.73</v>
      </c>
      <c r="L520" t="s">
        <v>263</v>
      </c>
      <c r="M520" t="s">
        <v>264</v>
      </c>
      <c r="N520" t="s">
        <v>265</v>
      </c>
      <c r="O520" t="s">
        <v>379</v>
      </c>
      <c r="P520" t="s">
        <v>1445</v>
      </c>
      <c r="Q520" s="261">
        <v>44974.761145833298</v>
      </c>
    </row>
    <row r="521" spans="1:17" x14ac:dyDescent="0.35">
      <c r="A521" t="s">
        <v>1430</v>
      </c>
      <c r="B521" t="s">
        <v>1431</v>
      </c>
      <c r="C521" s="261">
        <v>44926</v>
      </c>
      <c r="D521" t="s">
        <v>692</v>
      </c>
      <c r="E521" t="s">
        <v>1285</v>
      </c>
      <c r="F521" s="262">
        <v>0</v>
      </c>
      <c r="G521" t="s">
        <v>261</v>
      </c>
      <c r="H521" s="263">
        <v>-1645733</v>
      </c>
      <c r="I521" s="262">
        <v>-775.73</v>
      </c>
      <c r="J521" t="s">
        <v>262</v>
      </c>
      <c r="K521" s="263">
        <v>-830.65</v>
      </c>
      <c r="L521" t="s">
        <v>263</v>
      </c>
      <c r="M521" t="s">
        <v>264</v>
      </c>
      <c r="N521" t="s">
        <v>265</v>
      </c>
      <c r="O521" t="s">
        <v>266</v>
      </c>
      <c r="P521" t="s">
        <v>1446</v>
      </c>
      <c r="Q521" s="261">
        <v>44974.761180555601</v>
      </c>
    </row>
    <row r="522" spans="1:17" x14ac:dyDescent="0.35">
      <c r="A522" t="s">
        <v>1430</v>
      </c>
      <c r="B522" t="s">
        <v>1431</v>
      </c>
      <c r="C522" s="261">
        <v>44957</v>
      </c>
      <c r="D522" t="s">
        <v>1447</v>
      </c>
      <c r="E522" t="s">
        <v>1448</v>
      </c>
      <c r="F522" s="262">
        <v>0</v>
      </c>
      <c r="G522" t="s">
        <v>261</v>
      </c>
      <c r="H522" s="263">
        <v>122832</v>
      </c>
      <c r="I522" s="262">
        <v>55.39</v>
      </c>
      <c r="J522" t="s">
        <v>262</v>
      </c>
      <c r="K522" s="263">
        <v>60.06</v>
      </c>
      <c r="L522" t="s">
        <v>263</v>
      </c>
      <c r="M522" t="s">
        <v>264</v>
      </c>
      <c r="N522" t="s">
        <v>265</v>
      </c>
      <c r="O522" t="s">
        <v>294</v>
      </c>
      <c r="P522" t="s">
        <v>1449</v>
      </c>
      <c r="Q522" s="261">
        <v>44970.548657407402</v>
      </c>
    </row>
    <row r="523" spans="1:17" x14ac:dyDescent="0.35">
      <c r="A523" t="s">
        <v>1430</v>
      </c>
      <c r="B523" t="s">
        <v>1431</v>
      </c>
      <c r="C523" s="261">
        <v>44957</v>
      </c>
      <c r="D523" t="s">
        <v>1450</v>
      </c>
      <c r="E523" t="s">
        <v>1448</v>
      </c>
      <c r="F523" s="262">
        <v>0</v>
      </c>
      <c r="G523" t="s">
        <v>261</v>
      </c>
      <c r="H523" s="263">
        <v>286608</v>
      </c>
      <c r="I523" s="262">
        <v>129.24</v>
      </c>
      <c r="J523" t="s">
        <v>262</v>
      </c>
      <c r="K523" s="263">
        <v>140.13</v>
      </c>
      <c r="L523" t="s">
        <v>263</v>
      </c>
      <c r="M523" t="s">
        <v>264</v>
      </c>
      <c r="N523" t="s">
        <v>265</v>
      </c>
      <c r="O523" t="s">
        <v>294</v>
      </c>
      <c r="P523" t="s">
        <v>1451</v>
      </c>
      <c r="Q523" s="261">
        <v>44970.548657407402</v>
      </c>
    </row>
    <row r="524" spans="1:17" x14ac:dyDescent="0.35">
      <c r="A524" t="s">
        <v>1430</v>
      </c>
      <c r="B524" t="s">
        <v>1431</v>
      </c>
      <c r="C524" s="261">
        <v>44957</v>
      </c>
      <c r="D524" t="s">
        <v>1452</v>
      </c>
      <c r="E524" t="s">
        <v>1448</v>
      </c>
      <c r="F524" s="262">
        <v>0</v>
      </c>
      <c r="G524" t="s">
        <v>261</v>
      </c>
      <c r="H524" s="263">
        <v>143304</v>
      </c>
      <c r="I524" s="262">
        <v>64.62</v>
      </c>
      <c r="J524" t="s">
        <v>262</v>
      </c>
      <c r="K524" s="263">
        <v>70.069999999999993</v>
      </c>
      <c r="L524" t="s">
        <v>263</v>
      </c>
      <c r="M524" t="s">
        <v>264</v>
      </c>
      <c r="N524" t="s">
        <v>265</v>
      </c>
      <c r="O524" t="s">
        <v>294</v>
      </c>
      <c r="P524" t="s">
        <v>1453</v>
      </c>
      <c r="Q524" s="261">
        <v>44970.548657407402</v>
      </c>
    </row>
    <row r="525" spans="1:17" x14ac:dyDescent="0.35">
      <c r="A525" t="s">
        <v>1430</v>
      </c>
      <c r="B525" t="s">
        <v>1431</v>
      </c>
      <c r="C525" s="261">
        <v>44957</v>
      </c>
      <c r="D525" t="s">
        <v>1454</v>
      </c>
      <c r="E525" t="s">
        <v>1455</v>
      </c>
      <c r="F525" s="262">
        <v>0</v>
      </c>
      <c r="G525" t="s">
        <v>261</v>
      </c>
      <c r="H525" s="263">
        <v>30000</v>
      </c>
      <c r="I525" s="262">
        <v>13.53</v>
      </c>
      <c r="J525" t="s">
        <v>262</v>
      </c>
      <c r="K525" s="263">
        <v>14.67</v>
      </c>
      <c r="L525" t="s">
        <v>263</v>
      </c>
      <c r="M525" t="s">
        <v>264</v>
      </c>
      <c r="N525" t="s">
        <v>265</v>
      </c>
      <c r="O525" t="s">
        <v>294</v>
      </c>
      <c r="P525" t="s">
        <v>1456</v>
      </c>
      <c r="Q525" s="261">
        <v>44971.272210648101</v>
      </c>
    </row>
    <row r="526" spans="1:17" x14ac:dyDescent="0.35">
      <c r="A526" t="s">
        <v>1430</v>
      </c>
      <c r="B526" t="s">
        <v>1431</v>
      </c>
      <c r="C526" s="261">
        <v>44985</v>
      </c>
      <c r="D526" t="s">
        <v>1457</v>
      </c>
      <c r="E526" t="s">
        <v>1458</v>
      </c>
      <c r="F526" s="262">
        <v>0</v>
      </c>
      <c r="G526" t="s">
        <v>261</v>
      </c>
      <c r="H526" s="263">
        <v>100080</v>
      </c>
      <c r="I526" s="262">
        <v>46.28</v>
      </c>
      <c r="J526" t="s">
        <v>262</v>
      </c>
      <c r="K526" s="263">
        <v>48.78</v>
      </c>
      <c r="L526" t="s">
        <v>263</v>
      </c>
      <c r="M526" t="s">
        <v>264</v>
      </c>
      <c r="N526" t="s">
        <v>265</v>
      </c>
      <c r="O526" t="s">
        <v>294</v>
      </c>
      <c r="P526" t="s">
        <v>1459</v>
      </c>
      <c r="Q526" s="261">
        <v>44994.591793981497</v>
      </c>
    </row>
    <row r="527" spans="1:17" x14ac:dyDescent="0.35">
      <c r="A527" t="s">
        <v>1430</v>
      </c>
      <c r="B527" t="s">
        <v>1431</v>
      </c>
      <c r="C527" s="261">
        <v>45046</v>
      </c>
      <c r="D527" t="s">
        <v>3280</v>
      </c>
      <c r="E527" t="s">
        <v>1221</v>
      </c>
      <c r="F527" s="262">
        <v>0</v>
      </c>
      <c r="G527" t="s">
        <v>261</v>
      </c>
      <c r="H527" s="263">
        <v>265872</v>
      </c>
      <c r="I527" s="262">
        <v>117.6</v>
      </c>
      <c r="J527" t="s">
        <v>262</v>
      </c>
      <c r="K527" s="263">
        <v>129.04</v>
      </c>
      <c r="L527" t="s">
        <v>263</v>
      </c>
      <c r="M527" t="s">
        <v>264</v>
      </c>
      <c r="N527" t="s">
        <v>265</v>
      </c>
      <c r="O527" t="s">
        <v>1163</v>
      </c>
      <c r="P527" t="s">
        <v>3281</v>
      </c>
      <c r="Q527" s="261">
        <v>45090.654155092598</v>
      </c>
    </row>
    <row r="528" spans="1:17" x14ac:dyDescent="0.35">
      <c r="A528" t="s">
        <v>1430</v>
      </c>
      <c r="B528" t="s">
        <v>1431</v>
      </c>
      <c r="C528" s="261">
        <v>45046</v>
      </c>
      <c r="D528" t="s">
        <v>3280</v>
      </c>
      <c r="E528" t="s">
        <v>1223</v>
      </c>
      <c r="F528" s="262">
        <v>0</v>
      </c>
      <c r="G528" t="s">
        <v>261</v>
      </c>
      <c r="H528" s="263">
        <v>137382</v>
      </c>
      <c r="I528" s="262">
        <v>60.77</v>
      </c>
      <c r="J528" t="s">
        <v>262</v>
      </c>
      <c r="K528" s="263">
        <v>66.680000000000007</v>
      </c>
      <c r="L528" t="s">
        <v>263</v>
      </c>
      <c r="M528" t="s">
        <v>264</v>
      </c>
      <c r="N528" t="s">
        <v>265</v>
      </c>
      <c r="O528" t="s">
        <v>1163</v>
      </c>
      <c r="P528" t="s">
        <v>3282</v>
      </c>
      <c r="Q528" s="261">
        <v>45090.654166666704</v>
      </c>
    </row>
    <row r="529" spans="1:17" x14ac:dyDescent="0.35">
      <c r="A529" t="s">
        <v>1430</v>
      </c>
      <c r="B529" t="s">
        <v>1431</v>
      </c>
      <c r="C529" s="261">
        <v>45046</v>
      </c>
      <c r="D529" t="s">
        <v>3280</v>
      </c>
      <c r="E529" t="s">
        <v>1225</v>
      </c>
      <c r="F529" s="262">
        <v>0</v>
      </c>
      <c r="G529" t="s">
        <v>261</v>
      </c>
      <c r="H529" s="263">
        <v>137215</v>
      </c>
      <c r="I529" s="262">
        <v>60.69</v>
      </c>
      <c r="J529" t="s">
        <v>262</v>
      </c>
      <c r="K529" s="263">
        <v>66.599999999999994</v>
      </c>
      <c r="L529" t="s">
        <v>263</v>
      </c>
      <c r="M529" t="s">
        <v>264</v>
      </c>
      <c r="N529" t="s">
        <v>265</v>
      </c>
      <c r="O529" t="s">
        <v>1163</v>
      </c>
      <c r="P529" t="s">
        <v>3283</v>
      </c>
      <c r="Q529" s="261">
        <v>45090.654166666704</v>
      </c>
    </row>
    <row r="530" spans="1:17" x14ac:dyDescent="0.35">
      <c r="A530" t="s">
        <v>1430</v>
      </c>
      <c r="B530" t="s">
        <v>1431</v>
      </c>
      <c r="C530" s="261">
        <v>45046</v>
      </c>
      <c r="D530" t="s">
        <v>3280</v>
      </c>
      <c r="E530" t="s">
        <v>1227</v>
      </c>
      <c r="F530" s="262">
        <v>0</v>
      </c>
      <c r="G530" t="s">
        <v>261</v>
      </c>
      <c r="H530" s="263">
        <v>136465</v>
      </c>
      <c r="I530" s="262">
        <v>60.36</v>
      </c>
      <c r="J530" t="s">
        <v>262</v>
      </c>
      <c r="K530" s="263">
        <v>66.23</v>
      </c>
      <c r="L530" t="s">
        <v>263</v>
      </c>
      <c r="M530" t="s">
        <v>264</v>
      </c>
      <c r="N530" t="s">
        <v>265</v>
      </c>
      <c r="O530" t="s">
        <v>1163</v>
      </c>
      <c r="P530" t="s">
        <v>3284</v>
      </c>
      <c r="Q530" s="261">
        <v>45090.654166666704</v>
      </c>
    </row>
    <row r="531" spans="1:17" x14ac:dyDescent="0.35">
      <c r="A531" t="s">
        <v>1430</v>
      </c>
      <c r="B531" t="s">
        <v>1431</v>
      </c>
      <c r="C531" s="261">
        <v>45076</v>
      </c>
      <c r="D531" t="s">
        <v>1460</v>
      </c>
      <c r="E531" t="s">
        <v>1461</v>
      </c>
      <c r="F531" s="262">
        <v>0</v>
      </c>
      <c r="G531" t="s">
        <v>261</v>
      </c>
      <c r="H531" s="263">
        <v>27626469</v>
      </c>
      <c r="I531" s="262">
        <v>9219.16</v>
      </c>
      <c r="J531" t="s">
        <v>262</v>
      </c>
      <c r="K531" s="263">
        <v>9894</v>
      </c>
      <c r="L531" t="s">
        <v>263</v>
      </c>
      <c r="M531" t="s">
        <v>264</v>
      </c>
      <c r="N531" t="s">
        <v>265</v>
      </c>
      <c r="O531" t="s">
        <v>379</v>
      </c>
      <c r="P531" t="s">
        <v>1462</v>
      </c>
      <c r="Q531" s="261">
        <v>45084.393483796302</v>
      </c>
    </row>
    <row r="532" spans="1:17" x14ac:dyDescent="0.35">
      <c r="A532" t="s">
        <v>1430</v>
      </c>
      <c r="B532" t="s">
        <v>1431</v>
      </c>
      <c r="C532" s="261">
        <v>45077</v>
      </c>
      <c r="D532" t="s">
        <v>3285</v>
      </c>
      <c r="E532" t="s">
        <v>3286</v>
      </c>
      <c r="F532" s="262">
        <v>0</v>
      </c>
      <c r="G532" t="s">
        <v>261</v>
      </c>
      <c r="H532" s="263">
        <v>1286880</v>
      </c>
      <c r="I532" s="262">
        <v>429.44</v>
      </c>
      <c r="J532" t="s">
        <v>262</v>
      </c>
      <c r="K532" s="263">
        <v>460.88</v>
      </c>
      <c r="L532" t="s">
        <v>263</v>
      </c>
      <c r="M532" t="s">
        <v>264</v>
      </c>
      <c r="N532" t="s">
        <v>265</v>
      </c>
      <c r="O532" t="s">
        <v>3287</v>
      </c>
      <c r="P532" t="s">
        <v>3288</v>
      </c>
      <c r="Q532" s="261">
        <v>45090.360347222202</v>
      </c>
    </row>
    <row r="533" spans="1:17" x14ac:dyDescent="0.35">
      <c r="A533" t="s">
        <v>1430</v>
      </c>
      <c r="B533" t="s">
        <v>1431</v>
      </c>
      <c r="C533" s="261">
        <v>45077</v>
      </c>
      <c r="D533" t="s">
        <v>3285</v>
      </c>
      <c r="E533" t="s">
        <v>3289</v>
      </c>
      <c r="F533" s="262">
        <v>0</v>
      </c>
      <c r="G533" t="s">
        <v>261</v>
      </c>
      <c r="H533" s="263">
        <v>1241880</v>
      </c>
      <c r="I533" s="262">
        <v>414.42</v>
      </c>
      <c r="J533" t="s">
        <v>262</v>
      </c>
      <c r="K533" s="263">
        <v>444.76</v>
      </c>
      <c r="L533" t="s">
        <v>263</v>
      </c>
      <c r="M533" t="s">
        <v>264</v>
      </c>
      <c r="N533" t="s">
        <v>265</v>
      </c>
      <c r="O533" t="s">
        <v>3287</v>
      </c>
      <c r="P533" t="s">
        <v>3290</v>
      </c>
      <c r="Q533" s="261">
        <v>45090.360347222202</v>
      </c>
    </row>
    <row r="534" spans="1:17" x14ac:dyDescent="0.35">
      <c r="A534" t="s">
        <v>1430</v>
      </c>
      <c r="B534" t="s">
        <v>1431</v>
      </c>
      <c r="C534" s="261">
        <v>45077</v>
      </c>
      <c r="D534" t="s">
        <v>3285</v>
      </c>
      <c r="E534" t="s">
        <v>3291</v>
      </c>
      <c r="F534" s="262">
        <v>0</v>
      </c>
      <c r="G534" t="s">
        <v>261</v>
      </c>
      <c r="H534" s="263">
        <v>1277880</v>
      </c>
      <c r="I534" s="262">
        <v>426.44</v>
      </c>
      <c r="J534" t="s">
        <v>262</v>
      </c>
      <c r="K534" s="263">
        <v>457.66</v>
      </c>
      <c r="L534" t="s">
        <v>263</v>
      </c>
      <c r="M534" t="s">
        <v>264</v>
      </c>
      <c r="N534" t="s">
        <v>265</v>
      </c>
      <c r="O534" t="s">
        <v>3287</v>
      </c>
      <c r="P534" t="s">
        <v>3292</v>
      </c>
      <c r="Q534" s="261">
        <v>45090.360347222202</v>
      </c>
    </row>
    <row r="535" spans="1:17" x14ac:dyDescent="0.35">
      <c r="A535" t="s">
        <v>1430</v>
      </c>
      <c r="B535" t="s">
        <v>1431</v>
      </c>
      <c r="C535" s="261">
        <v>45077</v>
      </c>
      <c r="D535" t="s">
        <v>3285</v>
      </c>
      <c r="E535" t="s">
        <v>3293</v>
      </c>
      <c r="F535" s="262">
        <v>0</v>
      </c>
      <c r="G535" t="s">
        <v>261</v>
      </c>
      <c r="H535" s="263">
        <v>1277880</v>
      </c>
      <c r="I535" s="262">
        <v>426.44</v>
      </c>
      <c r="J535" t="s">
        <v>262</v>
      </c>
      <c r="K535" s="263">
        <v>457.66</v>
      </c>
      <c r="L535" t="s">
        <v>263</v>
      </c>
      <c r="M535" t="s">
        <v>264</v>
      </c>
      <c r="N535" t="s">
        <v>265</v>
      </c>
      <c r="O535" t="s">
        <v>3287</v>
      </c>
      <c r="P535" t="s">
        <v>3294</v>
      </c>
      <c r="Q535" s="261">
        <v>45090.360347222202</v>
      </c>
    </row>
    <row r="536" spans="1:17" x14ac:dyDescent="0.35">
      <c r="C536" s="261"/>
      <c r="E536" s="264" t="s">
        <v>1463</v>
      </c>
      <c r="F536" s="265"/>
      <c r="G536" s="264"/>
      <c r="H536" s="266"/>
      <c r="I536" s="265"/>
      <c r="J536" s="264"/>
      <c r="K536" s="266">
        <f>SUBTOTAL(109,K512:K535)</f>
        <v>19765.370000000003</v>
      </c>
      <c r="Q536" s="261"/>
    </row>
    <row r="537" spans="1:17" x14ac:dyDescent="0.35">
      <c r="A537" t="s">
        <v>1464</v>
      </c>
      <c r="B537" t="s">
        <v>1465</v>
      </c>
      <c r="C537" s="261">
        <v>44711</v>
      </c>
      <c r="D537" t="s">
        <v>669</v>
      </c>
      <c r="E537" t="s">
        <v>1265</v>
      </c>
      <c r="F537" s="262">
        <v>0</v>
      </c>
      <c r="G537" t="s">
        <v>261</v>
      </c>
      <c r="H537" s="263">
        <v>124833</v>
      </c>
      <c r="I537" s="262">
        <v>58.76</v>
      </c>
      <c r="J537" t="s">
        <v>262</v>
      </c>
      <c r="K537" s="263">
        <v>63.17</v>
      </c>
      <c r="L537" t="s">
        <v>263</v>
      </c>
      <c r="M537" t="s">
        <v>264</v>
      </c>
      <c r="N537" t="s">
        <v>265</v>
      </c>
      <c r="O537" t="s">
        <v>266</v>
      </c>
      <c r="P537" t="s">
        <v>1466</v>
      </c>
      <c r="Q537" s="261">
        <v>44722.627789351798</v>
      </c>
    </row>
    <row r="538" spans="1:17" x14ac:dyDescent="0.35">
      <c r="A538" t="s">
        <v>1464</v>
      </c>
      <c r="B538" t="s">
        <v>1465</v>
      </c>
      <c r="C538" s="261">
        <v>44711</v>
      </c>
      <c r="D538" t="s">
        <v>669</v>
      </c>
      <c r="E538" t="s">
        <v>1267</v>
      </c>
      <c r="F538" s="262">
        <v>0</v>
      </c>
      <c r="G538" t="s">
        <v>261</v>
      </c>
      <c r="H538" s="263">
        <v>50800</v>
      </c>
      <c r="I538" s="262">
        <v>23.91</v>
      </c>
      <c r="J538" t="s">
        <v>262</v>
      </c>
      <c r="K538" s="263">
        <v>25.7</v>
      </c>
      <c r="L538" t="s">
        <v>263</v>
      </c>
      <c r="M538" t="s">
        <v>264</v>
      </c>
      <c r="N538" t="s">
        <v>265</v>
      </c>
      <c r="O538" t="s">
        <v>266</v>
      </c>
      <c r="P538" t="s">
        <v>1467</v>
      </c>
      <c r="Q538" s="261">
        <v>44722.627789351798</v>
      </c>
    </row>
    <row r="539" spans="1:17" x14ac:dyDescent="0.35">
      <c r="A539" t="s">
        <v>1464</v>
      </c>
      <c r="B539" t="s">
        <v>1465</v>
      </c>
      <c r="C539" s="261">
        <v>44711</v>
      </c>
      <c r="D539" t="s">
        <v>669</v>
      </c>
      <c r="E539" t="s">
        <v>1269</v>
      </c>
      <c r="F539" s="262">
        <v>0</v>
      </c>
      <c r="G539" t="s">
        <v>261</v>
      </c>
      <c r="H539" s="263">
        <v>668673</v>
      </c>
      <c r="I539" s="262">
        <v>314.73</v>
      </c>
      <c r="J539" t="s">
        <v>262</v>
      </c>
      <c r="K539" s="263">
        <v>338.33</v>
      </c>
      <c r="L539" t="s">
        <v>263</v>
      </c>
      <c r="M539" t="s">
        <v>264</v>
      </c>
      <c r="N539" t="s">
        <v>265</v>
      </c>
      <c r="O539" t="s">
        <v>266</v>
      </c>
      <c r="P539" t="s">
        <v>1468</v>
      </c>
      <c r="Q539" s="261">
        <v>44722.627777777801</v>
      </c>
    </row>
    <row r="540" spans="1:17" x14ac:dyDescent="0.35">
      <c r="A540" t="s">
        <v>1464</v>
      </c>
      <c r="B540" t="s">
        <v>1465</v>
      </c>
      <c r="C540" s="261">
        <v>44742</v>
      </c>
      <c r="D540" t="s">
        <v>672</v>
      </c>
      <c r="E540" t="s">
        <v>1294</v>
      </c>
      <c r="F540" s="262">
        <v>0</v>
      </c>
      <c r="G540" t="s">
        <v>261</v>
      </c>
      <c r="H540" s="263">
        <v>1645733</v>
      </c>
      <c r="I540" s="262">
        <v>775.73</v>
      </c>
      <c r="J540" t="s">
        <v>262</v>
      </c>
      <c r="K540" s="263">
        <v>818.4</v>
      </c>
      <c r="L540" t="s">
        <v>263</v>
      </c>
      <c r="M540" t="s">
        <v>264</v>
      </c>
      <c r="N540" t="s">
        <v>265</v>
      </c>
      <c r="O540" t="s">
        <v>266</v>
      </c>
      <c r="P540" t="s">
        <v>1469</v>
      </c>
      <c r="Q540" s="261">
        <v>44755.598449074103</v>
      </c>
    </row>
    <row r="541" spans="1:17" x14ac:dyDescent="0.35">
      <c r="A541" t="s">
        <v>1464</v>
      </c>
      <c r="B541" t="s">
        <v>1465</v>
      </c>
      <c r="C541" s="261">
        <v>44834</v>
      </c>
      <c r="D541" t="s">
        <v>681</v>
      </c>
      <c r="E541" t="s">
        <v>1470</v>
      </c>
      <c r="F541" s="262">
        <v>0</v>
      </c>
      <c r="G541" t="s">
        <v>261</v>
      </c>
      <c r="H541" s="263">
        <v>2955025</v>
      </c>
      <c r="I541" s="262">
        <v>1513.73</v>
      </c>
      <c r="J541" t="s">
        <v>262</v>
      </c>
      <c r="K541" s="263">
        <v>1458.48</v>
      </c>
      <c r="L541" t="s">
        <v>263</v>
      </c>
      <c r="M541" t="s">
        <v>264</v>
      </c>
      <c r="N541" t="s">
        <v>265</v>
      </c>
      <c r="O541" t="s">
        <v>379</v>
      </c>
      <c r="P541" t="s">
        <v>1471</v>
      </c>
      <c r="Q541" s="261">
        <v>44847.452708333301</v>
      </c>
    </row>
    <row r="542" spans="1:17" x14ac:dyDescent="0.35">
      <c r="A542" t="s">
        <v>1464</v>
      </c>
      <c r="B542" t="s">
        <v>1465</v>
      </c>
      <c r="C542" s="261">
        <v>44895</v>
      </c>
      <c r="D542" t="s">
        <v>802</v>
      </c>
      <c r="E542" t="s">
        <v>1472</v>
      </c>
      <c r="F542" s="262">
        <v>0</v>
      </c>
      <c r="G542" t="s">
        <v>261</v>
      </c>
      <c r="H542" s="263">
        <v>10960000</v>
      </c>
      <c r="I542" s="262">
        <v>5194.8100000000004</v>
      </c>
      <c r="J542" t="s">
        <v>262</v>
      </c>
      <c r="K542" s="263">
        <v>5383.38</v>
      </c>
      <c r="L542" t="s">
        <v>263</v>
      </c>
      <c r="M542" t="s">
        <v>264</v>
      </c>
      <c r="N542" t="s">
        <v>265</v>
      </c>
      <c r="O542" t="s">
        <v>379</v>
      </c>
      <c r="P542" t="s">
        <v>1473</v>
      </c>
      <c r="Q542" s="261">
        <v>44909.505023148202</v>
      </c>
    </row>
    <row r="543" spans="1:17" x14ac:dyDescent="0.35">
      <c r="A543" t="s">
        <v>1464</v>
      </c>
      <c r="B543" t="s">
        <v>1465</v>
      </c>
      <c r="C543" s="261">
        <v>44895</v>
      </c>
      <c r="D543" t="s">
        <v>1060</v>
      </c>
      <c r="E543" t="s">
        <v>1474</v>
      </c>
      <c r="F543" s="262">
        <v>0</v>
      </c>
      <c r="G543" t="s">
        <v>261</v>
      </c>
      <c r="H543" s="263">
        <v>1500000</v>
      </c>
      <c r="I543" s="262">
        <v>710.97</v>
      </c>
      <c r="J543" t="s">
        <v>262</v>
      </c>
      <c r="K543" s="263">
        <v>736.78</v>
      </c>
      <c r="L543" t="s">
        <v>263</v>
      </c>
      <c r="M543" t="s">
        <v>264</v>
      </c>
      <c r="N543" t="s">
        <v>265</v>
      </c>
      <c r="O543" t="s">
        <v>379</v>
      </c>
      <c r="P543" t="s">
        <v>1475</v>
      </c>
      <c r="Q543" s="261">
        <v>44909.505023148202</v>
      </c>
    </row>
    <row r="544" spans="1:17" x14ac:dyDescent="0.35">
      <c r="A544" t="s">
        <v>1464</v>
      </c>
      <c r="B544" t="s">
        <v>1465</v>
      </c>
      <c r="C544" s="261">
        <v>44895</v>
      </c>
      <c r="D544" t="s">
        <v>1060</v>
      </c>
      <c r="E544" t="s">
        <v>1474</v>
      </c>
      <c r="F544" s="262">
        <v>0</v>
      </c>
      <c r="G544" t="s">
        <v>261</v>
      </c>
      <c r="H544" s="263">
        <v>3373600</v>
      </c>
      <c r="I544" s="262">
        <v>1599.02</v>
      </c>
      <c r="J544" t="s">
        <v>262</v>
      </c>
      <c r="K544" s="263">
        <v>1657.06</v>
      </c>
      <c r="L544" t="s">
        <v>263</v>
      </c>
      <c r="M544" t="s">
        <v>264</v>
      </c>
      <c r="N544" t="s">
        <v>265</v>
      </c>
      <c r="O544" t="s">
        <v>379</v>
      </c>
      <c r="P544" t="s">
        <v>1476</v>
      </c>
      <c r="Q544" s="261">
        <v>44909.505023148202</v>
      </c>
    </row>
    <row r="545" spans="1:17" x14ac:dyDescent="0.35">
      <c r="A545" t="s">
        <v>1464</v>
      </c>
      <c r="B545" t="s">
        <v>1465</v>
      </c>
      <c r="C545" s="261">
        <v>44895</v>
      </c>
      <c r="D545" t="s">
        <v>1060</v>
      </c>
      <c r="E545" t="s">
        <v>1474</v>
      </c>
      <c r="F545" s="262">
        <v>0</v>
      </c>
      <c r="G545" t="s">
        <v>261</v>
      </c>
      <c r="H545" s="263">
        <v>1072740</v>
      </c>
      <c r="I545" s="262">
        <v>508.46</v>
      </c>
      <c r="J545" t="s">
        <v>262</v>
      </c>
      <c r="K545" s="263">
        <v>526.91999999999996</v>
      </c>
      <c r="L545" t="s">
        <v>263</v>
      </c>
      <c r="M545" t="s">
        <v>264</v>
      </c>
      <c r="N545" t="s">
        <v>265</v>
      </c>
      <c r="O545" t="s">
        <v>379</v>
      </c>
      <c r="P545" t="s">
        <v>1477</v>
      </c>
      <c r="Q545" s="261">
        <v>44909.505034722199</v>
      </c>
    </row>
    <row r="546" spans="1:17" x14ac:dyDescent="0.35">
      <c r="A546" t="s">
        <v>1464</v>
      </c>
      <c r="B546" t="s">
        <v>1465</v>
      </c>
      <c r="C546" s="261">
        <v>44925</v>
      </c>
      <c r="D546" t="s">
        <v>1089</v>
      </c>
      <c r="E546" t="s">
        <v>1478</v>
      </c>
      <c r="F546" s="262">
        <v>0</v>
      </c>
      <c r="G546" t="s">
        <v>261</v>
      </c>
      <c r="H546" s="263">
        <v>1856650</v>
      </c>
      <c r="I546" s="262">
        <v>856.75</v>
      </c>
      <c r="J546" t="s">
        <v>262</v>
      </c>
      <c r="K546" s="263">
        <v>909.78</v>
      </c>
      <c r="L546" t="s">
        <v>263</v>
      </c>
      <c r="M546" t="s">
        <v>264</v>
      </c>
      <c r="N546" t="s">
        <v>265</v>
      </c>
      <c r="O546" t="s">
        <v>379</v>
      </c>
      <c r="P546" t="s">
        <v>1479</v>
      </c>
      <c r="Q546" s="261">
        <v>44937.540833333303</v>
      </c>
    </row>
    <row r="547" spans="1:17" x14ac:dyDescent="0.35">
      <c r="A547" t="s">
        <v>1464</v>
      </c>
      <c r="B547" t="s">
        <v>1465</v>
      </c>
      <c r="C547" s="261">
        <v>44926</v>
      </c>
      <c r="D547" t="s">
        <v>1118</v>
      </c>
      <c r="E547" t="s">
        <v>1121</v>
      </c>
      <c r="F547" s="262">
        <v>0</v>
      </c>
      <c r="G547" t="s">
        <v>261</v>
      </c>
      <c r="H547" s="263">
        <v>-1856650</v>
      </c>
      <c r="I547" s="262">
        <v>-856.75</v>
      </c>
      <c r="J547" t="s">
        <v>262</v>
      </c>
      <c r="K547" s="263">
        <v>-917.41</v>
      </c>
      <c r="L547" t="s">
        <v>263</v>
      </c>
      <c r="M547" t="s">
        <v>264</v>
      </c>
      <c r="N547" t="s">
        <v>265</v>
      </c>
      <c r="O547" t="s">
        <v>379</v>
      </c>
      <c r="P547" t="s">
        <v>1480</v>
      </c>
      <c r="Q547" s="261">
        <v>44974.761157407404</v>
      </c>
    </row>
    <row r="548" spans="1:17" x14ac:dyDescent="0.35">
      <c r="A548" t="s">
        <v>1464</v>
      </c>
      <c r="B548" t="s">
        <v>1465</v>
      </c>
      <c r="C548" s="261">
        <v>44926</v>
      </c>
      <c r="D548" t="s">
        <v>692</v>
      </c>
      <c r="E548" t="s">
        <v>1285</v>
      </c>
      <c r="F548" s="262">
        <v>0</v>
      </c>
      <c r="G548" t="s">
        <v>261</v>
      </c>
      <c r="H548" s="263">
        <v>-1645733</v>
      </c>
      <c r="I548" s="262">
        <v>-775.73</v>
      </c>
      <c r="J548" t="s">
        <v>262</v>
      </c>
      <c r="K548" s="263">
        <v>-830.65</v>
      </c>
      <c r="L548" t="s">
        <v>263</v>
      </c>
      <c r="M548" t="s">
        <v>264</v>
      </c>
      <c r="N548" t="s">
        <v>265</v>
      </c>
      <c r="O548" t="s">
        <v>266</v>
      </c>
      <c r="P548" t="s">
        <v>1481</v>
      </c>
      <c r="Q548" s="261">
        <v>44974.761180555601</v>
      </c>
    </row>
    <row r="549" spans="1:17" x14ac:dyDescent="0.35">
      <c r="A549" t="s">
        <v>1464</v>
      </c>
      <c r="B549" t="s">
        <v>1465</v>
      </c>
      <c r="C549" s="261">
        <v>45052</v>
      </c>
      <c r="D549" t="s">
        <v>1482</v>
      </c>
      <c r="E549" t="s">
        <v>1483</v>
      </c>
      <c r="F549" s="262">
        <v>0</v>
      </c>
      <c r="G549" t="s">
        <v>261</v>
      </c>
      <c r="H549" s="263">
        <v>54181258</v>
      </c>
      <c r="I549" s="262">
        <v>23935.01</v>
      </c>
      <c r="J549" t="s">
        <v>262</v>
      </c>
      <c r="K549" s="263">
        <v>26285.43</v>
      </c>
      <c r="L549" t="s">
        <v>263</v>
      </c>
      <c r="M549" t="s">
        <v>264</v>
      </c>
      <c r="N549" t="s">
        <v>265</v>
      </c>
      <c r="O549" t="s">
        <v>379</v>
      </c>
      <c r="P549" t="s">
        <v>1484</v>
      </c>
      <c r="Q549" s="261">
        <v>45084.393564814804</v>
      </c>
    </row>
    <row r="550" spans="1:17" x14ac:dyDescent="0.35">
      <c r="A550" t="s">
        <v>1464</v>
      </c>
      <c r="B550" t="s">
        <v>1465</v>
      </c>
      <c r="C550" s="261">
        <v>45052</v>
      </c>
      <c r="D550" t="s">
        <v>1485</v>
      </c>
      <c r="E550" t="s">
        <v>1486</v>
      </c>
      <c r="F550" s="262">
        <v>0</v>
      </c>
      <c r="G550" t="s">
        <v>261</v>
      </c>
      <c r="H550" s="263">
        <v>-54181258</v>
      </c>
      <c r="I550" s="262">
        <v>-23935.01</v>
      </c>
      <c r="J550" t="s">
        <v>262</v>
      </c>
      <c r="K550" s="263">
        <v>-26285.43</v>
      </c>
      <c r="L550" t="s">
        <v>263</v>
      </c>
      <c r="M550" t="s">
        <v>264</v>
      </c>
      <c r="N550" t="s">
        <v>265</v>
      </c>
      <c r="O550" t="s">
        <v>379</v>
      </c>
      <c r="P550" t="s">
        <v>1487</v>
      </c>
      <c r="Q550" s="261">
        <v>45086.519548611097</v>
      </c>
    </row>
    <row r="551" spans="1:17" x14ac:dyDescent="0.35">
      <c r="A551" t="s">
        <v>1464</v>
      </c>
      <c r="B551" t="s">
        <v>1465</v>
      </c>
      <c r="C551" s="261">
        <v>45076</v>
      </c>
      <c r="D551" t="s">
        <v>1388</v>
      </c>
      <c r="E551" t="s">
        <v>1389</v>
      </c>
      <c r="F551" s="262">
        <v>0</v>
      </c>
      <c r="G551" t="s">
        <v>261</v>
      </c>
      <c r="H551" s="263">
        <v>18526270</v>
      </c>
      <c r="I551" s="262">
        <v>8184.13</v>
      </c>
      <c r="J551" t="s">
        <v>262</v>
      </c>
      <c r="K551" s="263">
        <v>8783.2099999999991</v>
      </c>
      <c r="L551" t="s">
        <v>263</v>
      </c>
      <c r="M551" t="s">
        <v>264</v>
      </c>
      <c r="N551" t="s">
        <v>265</v>
      </c>
      <c r="O551" t="s">
        <v>379</v>
      </c>
      <c r="P551" t="s">
        <v>1488</v>
      </c>
      <c r="Q551" s="261">
        <v>45086.519548611097</v>
      </c>
    </row>
    <row r="552" spans="1:17" x14ac:dyDescent="0.35">
      <c r="C552" s="261"/>
      <c r="E552" s="264" t="s">
        <v>1489</v>
      </c>
      <c r="F552" s="265"/>
      <c r="G552" s="264"/>
      <c r="H552" s="266"/>
      <c r="I552" s="265"/>
      <c r="J552" s="264"/>
      <c r="K552" s="266">
        <f>SUBTOTAL(109,K537:K551)</f>
        <v>18953.150000000001</v>
      </c>
      <c r="Q552" s="261"/>
    </row>
    <row r="553" spans="1:17" x14ac:dyDescent="0.35">
      <c r="C553" s="261"/>
      <c r="E553" s="269" t="s">
        <v>3277</v>
      </c>
      <c r="F553" s="270"/>
      <c r="G553" s="269"/>
      <c r="H553" s="271"/>
      <c r="I553" s="270"/>
      <c r="J553" s="269"/>
      <c r="K553" s="271">
        <f>K437+K448+K477+K490+K511+K536+K552</f>
        <v>127400.15999999997</v>
      </c>
      <c r="Q553" s="261"/>
    </row>
    <row r="554" spans="1:17" x14ac:dyDescent="0.35">
      <c r="A554" t="s">
        <v>1490</v>
      </c>
      <c r="B554" t="s">
        <v>1491</v>
      </c>
      <c r="C554" s="261">
        <v>44680</v>
      </c>
      <c r="D554" t="s">
        <v>1492</v>
      </c>
      <c r="E554" t="s">
        <v>1493</v>
      </c>
      <c r="F554" s="262">
        <v>0</v>
      </c>
      <c r="G554" t="s">
        <v>261</v>
      </c>
      <c r="H554" s="263">
        <v>6230880</v>
      </c>
      <c r="I554" s="262">
        <v>2907.03</v>
      </c>
      <c r="J554" t="s">
        <v>262</v>
      </c>
      <c r="K554" s="263">
        <v>3111.98</v>
      </c>
      <c r="L554" t="s">
        <v>263</v>
      </c>
      <c r="M554" t="s">
        <v>264</v>
      </c>
      <c r="N554" t="s">
        <v>265</v>
      </c>
      <c r="O554" t="s">
        <v>379</v>
      </c>
      <c r="P554" t="s">
        <v>1494</v>
      </c>
      <c r="Q554" s="261">
        <v>44692.404756944401</v>
      </c>
    </row>
    <row r="555" spans="1:17" x14ac:dyDescent="0.35">
      <c r="A555" t="s">
        <v>1490</v>
      </c>
      <c r="B555" t="s">
        <v>1491</v>
      </c>
      <c r="C555" s="261">
        <v>44680</v>
      </c>
      <c r="D555" t="s">
        <v>1495</v>
      </c>
      <c r="E555" t="s">
        <v>1496</v>
      </c>
      <c r="F555" s="262">
        <v>0</v>
      </c>
      <c r="G555" t="s">
        <v>261</v>
      </c>
      <c r="H555" s="263">
        <v>7224508</v>
      </c>
      <c r="I555" s="262">
        <v>3370.61</v>
      </c>
      <c r="J555" t="s">
        <v>262</v>
      </c>
      <c r="K555" s="263">
        <v>3608.24</v>
      </c>
      <c r="L555" t="s">
        <v>263</v>
      </c>
      <c r="M555" t="s">
        <v>264</v>
      </c>
      <c r="N555" t="s">
        <v>265</v>
      </c>
      <c r="O555" t="s">
        <v>379</v>
      </c>
      <c r="P555" t="s">
        <v>1497</v>
      </c>
      <c r="Q555" s="261">
        <v>44692.404756944401</v>
      </c>
    </row>
    <row r="556" spans="1:17" x14ac:dyDescent="0.35">
      <c r="A556" t="s">
        <v>1490</v>
      </c>
      <c r="B556" t="s">
        <v>1491</v>
      </c>
      <c r="C556" s="261">
        <v>44711</v>
      </c>
      <c r="D556" t="s">
        <v>1498</v>
      </c>
      <c r="E556" t="s">
        <v>1499</v>
      </c>
      <c r="F556" s="262">
        <v>0</v>
      </c>
      <c r="G556" t="s">
        <v>261</v>
      </c>
      <c r="H556" s="263">
        <v>4342200</v>
      </c>
      <c r="I556" s="262">
        <v>2043.79</v>
      </c>
      <c r="J556" t="s">
        <v>262</v>
      </c>
      <c r="K556" s="263">
        <v>2197.0700000000002</v>
      </c>
      <c r="L556" t="s">
        <v>263</v>
      </c>
      <c r="M556" t="s">
        <v>264</v>
      </c>
      <c r="N556" t="s">
        <v>265</v>
      </c>
      <c r="O556" t="s">
        <v>379</v>
      </c>
      <c r="P556" t="s">
        <v>1500</v>
      </c>
      <c r="Q556" s="261">
        <v>44722.627777777801</v>
      </c>
    </row>
    <row r="557" spans="1:17" x14ac:dyDescent="0.35">
      <c r="A557" t="s">
        <v>1490</v>
      </c>
      <c r="B557" t="s">
        <v>1491</v>
      </c>
      <c r="C557" s="261">
        <v>44711</v>
      </c>
      <c r="D557" t="s">
        <v>1498</v>
      </c>
      <c r="E557" t="s">
        <v>1501</v>
      </c>
      <c r="F557" s="262">
        <v>0</v>
      </c>
      <c r="G557" t="s">
        <v>261</v>
      </c>
      <c r="H557" s="263">
        <v>283500</v>
      </c>
      <c r="I557" s="262">
        <v>133.44</v>
      </c>
      <c r="J557" t="s">
        <v>262</v>
      </c>
      <c r="K557" s="263">
        <v>143.44999999999999</v>
      </c>
      <c r="L557" t="s">
        <v>263</v>
      </c>
      <c r="M557" t="s">
        <v>264</v>
      </c>
      <c r="N557" t="s">
        <v>265</v>
      </c>
      <c r="O557" t="s">
        <v>266</v>
      </c>
      <c r="P557" t="s">
        <v>1502</v>
      </c>
      <c r="Q557" s="261">
        <v>44722.627777777801</v>
      </c>
    </row>
    <row r="558" spans="1:17" x14ac:dyDescent="0.35">
      <c r="A558" t="s">
        <v>1490</v>
      </c>
      <c r="B558" t="s">
        <v>1491</v>
      </c>
      <c r="C558" s="261">
        <v>44711</v>
      </c>
      <c r="D558" t="s">
        <v>1498</v>
      </c>
      <c r="E558" t="s">
        <v>1503</v>
      </c>
      <c r="F558" s="262">
        <v>0</v>
      </c>
      <c r="G558" t="s">
        <v>261</v>
      </c>
      <c r="H558" s="263">
        <v>108000</v>
      </c>
      <c r="I558" s="262">
        <v>50.83</v>
      </c>
      <c r="J558" t="s">
        <v>262</v>
      </c>
      <c r="K558" s="263">
        <v>54.64</v>
      </c>
      <c r="L558" t="s">
        <v>263</v>
      </c>
      <c r="M558" t="s">
        <v>264</v>
      </c>
      <c r="N558" t="s">
        <v>265</v>
      </c>
      <c r="O558" t="s">
        <v>266</v>
      </c>
      <c r="P558" t="s">
        <v>1504</v>
      </c>
      <c r="Q558" s="261">
        <v>44722.627777777801</v>
      </c>
    </row>
    <row r="559" spans="1:17" x14ac:dyDescent="0.35">
      <c r="A559" t="s">
        <v>1490</v>
      </c>
      <c r="B559" t="s">
        <v>1491</v>
      </c>
      <c r="C559" s="261">
        <v>44711</v>
      </c>
      <c r="D559" t="s">
        <v>1498</v>
      </c>
      <c r="E559" t="s">
        <v>1505</v>
      </c>
      <c r="F559" s="262">
        <v>0</v>
      </c>
      <c r="G559" t="s">
        <v>261</v>
      </c>
      <c r="H559" s="263">
        <v>97200</v>
      </c>
      <c r="I559" s="262">
        <v>45.75</v>
      </c>
      <c r="J559" t="s">
        <v>262</v>
      </c>
      <c r="K559" s="263">
        <v>49.18</v>
      </c>
      <c r="L559" t="s">
        <v>263</v>
      </c>
      <c r="M559" t="s">
        <v>264</v>
      </c>
      <c r="N559" t="s">
        <v>265</v>
      </c>
      <c r="O559" t="s">
        <v>266</v>
      </c>
      <c r="P559" t="s">
        <v>1506</v>
      </c>
      <c r="Q559" s="261">
        <v>44722.627777777801</v>
      </c>
    </row>
    <row r="560" spans="1:17" x14ac:dyDescent="0.35">
      <c r="A560" t="s">
        <v>1490</v>
      </c>
      <c r="B560" t="s">
        <v>1491</v>
      </c>
      <c r="C560" s="261">
        <v>44711</v>
      </c>
      <c r="D560" t="s">
        <v>1498</v>
      </c>
      <c r="E560" t="s">
        <v>1507</v>
      </c>
      <c r="F560" s="262">
        <v>0</v>
      </c>
      <c r="G560" t="s">
        <v>261</v>
      </c>
      <c r="H560" s="263">
        <v>2517120</v>
      </c>
      <c r="I560" s="262">
        <v>1184.76</v>
      </c>
      <c r="J560" t="s">
        <v>262</v>
      </c>
      <c r="K560" s="263">
        <v>1273.6199999999999</v>
      </c>
      <c r="L560" t="s">
        <v>263</v>
      </c>
      <c r="M560" t="s">
        <v>264</v>
      </c>
      <c r="N560" t="s">
        <v>265</v>
      </c>
      <c r="O560" t="s">
        <v>266</v>
      </c>
      <c r="P560" t="s">
        <v>1508</v>
      </c>
      <c r="Q560" s="261">
        <v>44722.627777777801</v>
      </c>
    </row>
    <row r="561" spans="1:17" x14ac:dyDescent="0.35">
      <c r="A561" t="s">
        <v>1490</v>
      </c>
      <c r="B561" t="s">
        <v>1491</v>
      </c>
      <c r="C561" s="261">
        <v>44742</v>
      </c>
      <c r="D561" t="s">
        <v>1509</v>
      </c>
      <c r="E561" t="s">
        <v>1510</v>
      </c>
      <c r="F561" s="262">
        <v>0</v>
      </c>
      <c r="G561" t="s">
        <v>261</v>
      </c>
      <c r="H561" s="263">
        <v>3172080</v>
      </c>
      <c r="I561" s="262">
        <v>1495.19</v>
      </c>
      <c r="J561" t="s">
        <v>262</v>
      </c>
      <c r="K561" s="263">
        <v>1577.43</v>
      </c>
      <c r="L561" t="s">
        <v>263</v>
      </c>
      <c r="M561" t="s">
        <v>264</v>
      </c>
      <c r="N561" t="s">
        <v>265</v>
      </c>
      <c r="O561" t="s">
        <v>379</v>
      </c>
      <c r="P561" t="s">
        <v>1511</v>
      </c>
      <c r="Q561" s="261">
        <v>44755.598449074103</v>
      </c>
    </row>
    <row r="562" spans="1:17" x14ac:dyDescent="0.35">
      <c r="A562" t="s">
        <v>1490</v>
      </c>
      <c r="B562" t="s">
        <v>1491</v>
      </c>
      <c r="C562" s="261">
        <v>44742</v>
      </c>
      <c r="D562" t="s">
        <v>1509</v>
      </c>
      <c r="E562" t="s">
        <v>1510</v>
      </c>
      <c r="F562" s="262">
        <v>0</v>
      </c>
      <c r="G562" t="s">
        <v>261</v>
      </c>
      <c r="H562" s="263">
        <v>1457100</v>
      </c>
      <c r="I562" s="262">
        <v>686.82</v>
      </c>
      <c r="J562" t="s">
        <v>262</v>
      </c>
      <c r="K562" s="263">
        <v>724.6</v>
      </c>
      <c r="L562" t="s">
        <v>263</v>
      </c>
      <c r="M562" t="s">
        <v>264</v>
      </c>
      <c r="N562" t="s">
        <v>265</v>
      </c>
      <c r="O562" t="s">
        <v>379</v>
      </c>
      <c r="P562" t="s">
        <v>1512</v>
      </c>
      <c r="Q562" s="261">
        <v>44755.598449074103</v>
      </c>
    </row>
    <row r="563" spans="1:17" x14ac:dyDescent="0.35">
      <c r="A563" t="s">
        <v>1490</v>
      </c>
      <c r="B563" t="s">
        <v>1491</v>
      </c>
      <c r="C563" s="261">
        <v>44771</v>
      </c>
      <c r="D563" t="s">
        <v>1513</v>
      </c>
      <c r="E563" t="s">
        <v>1514</v>
      </c>
      <c r="F563" s="262">
        <v>0</v>
      </c>
      <c r="G563" t="s">
        <v>261</v>
      </c>
      <c r="H563" s="263">
        <v>4371300</v>
      </c>
      <c r="I563" s="262">
        <v>2129.85</v>
      </c>
      <c r="J563" t="s">
        <v>262</v>
      </c>
      <c r="K563" s="263">
        <v>2168.83</v>
      </c>
      <c r="L563" t="s">
        <v>263</v>
      </c>
      <c r="M563" t="s">
        <v>264</v>
      </c>
      <c r="N563" t="s">
        <v>265</v>
      </c>
      <c r="O563" t="s">
        <v>379</v>
      </c>
      <c r="P563" t="s">
        <v>1515</v>
      </c>
      <c r="Q563" s="261">
        <v>44784.347037036998</v>
      </c>
    </row>
    <row r="564" spans="1:17" x14ac:dyDescent="0.35">
      <c r="A564" t="s">
        <v>1490</v>
      </c>
      <c r="B564" t="s">
        <v>1491</v>
      </c>
      <c r="C564" s="261">
        <v>44771</v>
      </c>
      <c r="D564" t="s">
        <v>1513</v>
      </c>
      <c r="E564" t="s">
        <v>1516</v>
      </c>
      <c r="F564" s="262">
        <v>0</v>
      </c>
      <c r="G564" t="s">
        <v>261</v>
      </c>
      <c r="H564" s="263">
        <v>642960</v>
      </c>
      <c r="I564" s="262">
        <v>313.27</v>
      </c>
      <c r="J564" t="s">
        <v>262</v>
      </c>
      <c r="K564" s="263">
        <v>319</v>
      </c>
      <c r="L564" t="s">
        <v>263</v>
      </c>
      <c r="M564" t="s">
        <v>264</v>
      </c>
      <c r="N564" t="s">
        <v>265</v>
      </c>
      <c r="O564" t="s">
        <v>266</v>
      </c>
      <c r="P564" t="s">
        <v>1517</v>
      </c>
      <c r="Q564" s="261">
        <v>44784.347037036998</v>
      </c>
    </row>
    <row r="565" spans="1:17" x14ac:dyDescent="0.35">
      <c r="A565" t="s">
        <v>1490</v>
      </c>
      <c r="B565" t="s">
        <v>1491</v>
      </c>
      <c r="C565" s="261">
        <v>44771</v>
      </c>
      <c r="D565" t="s">
        <v>1513</v>
      </c>
      <c r="E565" t="s">
        <v>1518</v>
      </c>
      <c r="F565" s="262">
        <v>0</v>
      </c>
      <c r="G565" t="s">
        <v>261</v>
      </c>
      <c r="H565" s="263">
        <v>1977120</v>
      </c>
      <c r="I565" s="262">
        <v>963.32</v>
      </c>
      <c r="J565" t="s">
        <v>262</v>
      </c>
      <c r="K565" s="263">
        <v>980.95</v>
      </c>
      <c r="L565" t="s">
        <v>263</v>
      </c>
      <c r="M565" t="s">
        <v>264</v>
      </c>
      <c r="N565" t="s">
        <v>265</v>
      </c>
      <c r="O565" t="s">
        <v>266</v>
      </c>
      <c r="P565" t="s">
        <v>1519</v>
      </c>
      <c r="Q565" s="261">
        <v>44784.347037036998</v>
      </c>
    </row>
    <row r="566" spans="1:17" x14ac:dyDescent="0.35">
      <c r="A566" t="s">
        <v>1490</v>
      </c>
      <c r="B566" t="s">
        <v>1491</v>
      </c>
      <c r="C566" s="261">
        <v>44804</v>
      </c>
      <c r="D566" t="s">
        <v>1520</v>
      </c>
      <c r="E566" t="s">
        <v>1521</v>
      </c>
      <c r="F566" s="262">
        <v>0</v>
      </c>
      <c r="G566" t="s">
        <v>261</v>
      </c>
      <c r="H566" s="263">
        <v>9254000</v>
      </c>
      <c r="I566" s="262">
        <v>4613.62</v>
      </c>
      <c r="J566" t="s">
        <v>262</v>
      </c>
      <c r="K566" s="263">
        <v>4578.5600000000004</v>
      </c>
      <c r="L566" t="s">
        <v>263</v>
      </c>
      <c r="M566" t="s">
        <v>264</v>
      </c>
      <c r="N566" t="s">
        <v>265</v>
      </c>
      <c r="O566" t="s">
        <v>379</v>
      </c>
      <c r="P566" t="s">
        <v>1522</v>
      </c>
      <c r="Q566" s="261">
        <v>44813.425717592603</v>
      </c>
    </row>
    <row r="567" spans="1:17" x14ac:dyDescent="0.35">
      <c r="A567" t="s">
        <v>1490</v>
      </c>
      <c r="B567" t="s">
        <v>1491</v>
      </c>
      <c r="C567" s="261">
        <v>44804</v>
      </c>
      <c r="D567" t="s">
        <v>1520</v>
      </c>
      <c r="E567" t="s">
        <v>1523</v>
      </c>
      <c r="F567" s="262">
        <v>0</v>
      </c>
      <c r="G567" t="s">
        <v>261</v>
      </c>
      <c r="H567" s="263">
        <v>4315680</v>
      </c>
      <c r="I567" s="262">
        <v>2151.6</v>
      </c>
      <c r="J567" t="s">
        <v>262</v>
      </c>
      <c r="K567" s="263">
        <v>2135.25</v>
      </c>
      <c r="L567" t="s">
        <v>263</v>
      </c>
      <c r="M567" t="s">
        <v>264</v>
      </c>
      <c r="N567" t="s">
        <v>265</v>
      </c>
      <c r="O567" t="s">
        <v>266</v>
      </c>
      <c r="P567" t="s">
        <v>1524</v>
      </c>
      <c r="Q567" s="261">
        <v>44813.425717592603</v>
      </c>
    </row>
    <row r="568" spans="1:17" x14ac:dyDescent="0.35">
      <c r="A568" t="s">
        <v>1490</v>
      </c>
      <c r="B568" t="s">
        <v>1491</v>
      </c>
      <c r="C568" s="261">
        <v>44834</v>
      </c>
      <c r="D568" t="s">
        <v>1043</v>
      </c>
      <c r="E568" t="s">
        <v>1525</v>
      </c>
      <c r="F568" s="262">
        <v>0</v>
      </c>
      <c r="G568" t="s">
        <v>261</v>
      </c>
      <c r="H568" s="263">
        <v>4547263</v>
      </c>
      <c r="I568" s="262">
        <v>2329.36</v>
      </c>
      <c r="J568" t="s">
        <v>262</v>
      </c>
      <c r="K568" s="263">
        <v>2244.34</v>
      </c>
      <c r="L568" t="s">
        <v>263</v>
      </c>
      <c r="M568" t="s">
        <v>264</v>
      </c>
      <c r="N568" t="s">
        <v>265</v>
      </c>
      <c r="O568" t="s">
        <v>266</v>
      </c>
      <c r="P568" t="s">
        <v>1526</v>
      </c>
      <c r="Q568" s="261">
        <v>44847.452696759297</v>
      </c>
    </row>
    <row r="569" spans="1:17" x14ac:dyDescent="0.35">
      <c r="A569" t="s">
        <v>1490</v>
      </c>
      <c r="B569" t="s">
        <v>1491</v>
      </c>
      <c r="C569" s="261">
        <v>44861</v>
      </c>
      <c r="D569" t="s">
        <v>1527</v>
      </c>
      <c r="E569" t="s">
        <v>1528</v>
      </c>
      <c r="F569" s="262">
        <v>0</v>
      </c>
      <c r="G569" t="s">
        <v>261</v>
      </c>
      <c r="H569" s="263">
        <v>3729480</v>
      </c>
      <c r="I569" s="262">
        <v>1867.5</v>
      </c>
      <c r="J569" t="s">
        <v>262</v>
      </c>
      <c r="K569" s="263">
        <v>1836.69</v>
      </c>
      <c r="L569" t="s">
        <v>263</v>
      </c>
      <c r="M569" t="s">
        <v>264</v>
      </c>
      <c r="N569" t="s">
        <v>265</v>
      </c>
      <c r="O569" t="s">
        <v>266</v>
      </c>
      <c r="P569" t="s">
        <v>1529</v>
      </c>
      <c r="Q569" s="261">
        <v>44868.302418981497</v>
      </c>
    </row>
    <row r="570" spans="1:17" x14ac:dyDescent="0.35">
      <c r="A570" t="s">
        <v>1490</v>
      </c>
      <c r="B570" t="s">
        <v>1491</v>
      </c>
      <c r="C570" s="261">
        <v>44895</v>
      </c>
      <c r="D570" t="s">
        <v>1530</v>
      </c>
      <c r="E570" t="s">
        <v>1531</v>
      </c>
      <c r="F570" s="262">
        <v>0</v>
      </c>
      <c r="G570" t="s">
        <v>261</v>
      </c>
      <c r="H570" s="263">
        <v>6356636</v>
      </c>
      <c r="I570" s="262">
        <v>3012.91</v>
      </c>
      <c r="J570" t="s">
        <v>262</v>
      </c>
      <c r="K570" s="263">
        <v>3122.28</v>
      </c>
      <c r="L570" t="s">
        <v>263</v>
      </c>
      <c r="M570" t="s">
        <v>264</v>
      </c>
      <c r="N570" t="s">
        <v>265</v>
      </c>
      <c r="O570" t="s">
        <v>379</v>
      </c>
      <c r="P570" t="s">
        <v>1532</v>
      </c>
      <c r="Q570" s="261">
        <v>44909.504999999997</v>
      </c>
    </row>
    <row r="571" spans="1:17" x14ac:dyDescent="0.35">
      <c r="A571" t="s">
        <v>1490</v>
      </c>
      <c r="B571" t="s">
        <v>1491</v>
      </c>
      <c r="C571" s="261">
        <v>44895</v>
      </c>
      <c r="D571" t="s">
        <v>1530</v>
      </c>
      <c r="E571" t="s">
        <v>1533</v>
      </c>
      <c r="F571" s="262">
        <v>0</v>
      </c>
      <c r="G571" t="s">
        <v>261</v>
      </c>
      <c r="H571" s="263">
        <v>4023600</v>
      </c>
      <c r="I571" s="262">
        <v>1907.1</v>
      </c>
      <c r="J571" t="s">
        <v>262</v>
      </c>
      <c r="K571" s="263">
        <v>1976.33</v>
      </c>
      <c r="L571" t="s">
        <v>263</v>
      </c>
      <c r="M571" t="s">
        <v>264</v>
      </c>
      <c r="N571" t="s">
        <v>265</v>
      </c>
      <c r="O571" t="s">
        <v>266</v>
      </c>
      <c r="P571" t="s">
        <v>1534</v>
      </c>
      <c r="Q571" s="261">
        <v>44909.504999999997</v>
      </c>
    </row>
    <row r="572" spans="1:17" x14ac:dyDescent="0.35">
      <c r="A572" t="s">
        <v>1490</v>
      </c>
      <c r="B572" t="s">
        <v>1491</v>
      </c>
      <c r="C572" s="261">
        <v>44925</v>
      </c>
      <c r="D572" t="s">
        <v>1535</v>
      </c>
      <c r="E572" t="s">
        <v>1536</v>
      </c>
      <c r="F572" s="262">
        <v>0</v>
      </c>
      <c r="G572" t="s">
        <v>261</v>
      </c>
      <c r="H572" s="263">
        <v>52745750</v>
      </c>
      <c r="I572" s="262">
        <v>24339.55</v>
      </c>
      <c r="J572" t="s">
        <v>262</v>
      </c>
      <c r="K572" s="263">
        <v>25846.17</v>
      </c>
      <c r="L572" t="s">
        <v>263</v>
      </c>
      <c r="M572" t="s">
        <v>264</v>
      </c>
      <c r="N572" t="s">
        <v>265</v>
      </c>
      <c r="O572" t="s">
        <v>379</v>
      </c>
      <c r="P572" t="s">
        <v>1537</v>
      </c>
      <c r="Q572" s="261">
        <v>44937.540821759299</v>
      </c>
    </row>
    <row r="573" spans="1:17" x14ac:dyDescent="0.35">
      <c r="A573" t="s">
        <v>1490</v>
      </c>
      <c r="B573" t="s">
        <v>1491</v>
      </c>
      <c r="C573" s="261">
        <v>44925</v>
      </c>
      <c r="D573" t="s">
        <v>1535</v>
      </c>
      <c r="E573" t="s">
        <v>1538</v>
      </c>
      <c r="F573" s="262">
        <v>0</v>
      </c>
      <c r="G573" t="s">
        <v>261</v>
      </c>
      <c r="H573" s="263">
        <v>3138480</v>
      </c>
      <c r="I573" s="262">
        <v>1448.25</v>
      </c>
      <c r="J573" t="s">
        <v>262</v>
      </c>
      <c r="K573" s="263">
        <v>1537.9</v>
      </c>
      <c r="L573" t="s">
        <v>263</v>
      </c>
      <c r="M573" t="s">
        <v>264</v>
      </c>
      <c r="N573" t="s">
        <v>265</v>
      </c>
      <c r="O573" t="s">
        <v>266</v>
      </c>
      <c r="P573" t="s">
        <v>1539</v>
      </c>
      <c r="Q573" s="261">
        <v>44937.540821759299</v>
      </c>
    </row>
    <row r="574" spans="1:17" x14ac:dyDescent="0.35">
      <c r="A574" t="s">
        <v>1490</v>
      </c>
      <c r="B574" t="s">
        <v>1491</v>
      </c>
      <c r="C574" s="261">
        <v>45076</v>
      </c>
      <c r="D574" t="s">
        <v>1540</v>
      </c>
      <c r="E574" t="s">
        <v>1541</v>
      </c>
      <c r="F574" s="262">
        <v>0</v>
      </c>
      <c r="G574" t="s">
        <v>261</v>
      </c>
      <c r="H574" s="263">
        <v>26223050</v>
      </c>
      <c r="I574" s="262">
        <v>8750.83</v>
      </c>
      <c r="J574" t="s">
        <v>262</v>
      </c>
      <c r="K574" s="263">
        <v>9391.39</v>
      </c>
      <c r="L574" t="s">
        <v>263</v>
      </c>
      <c r="M574" t="s">
        <v>264</v>
      </c>
      <c r="N574" t="s">
        <v>265</v>
      </c>
      <c r="O574" t="s">
        <v>379</v>
      </c>
      <c r="P574" t="s">
        <v>1542</v>
      </c>
      <c r="Q574" s="261">
        <v>45084.393530092602</v>
      </c>
    </row>
    <row r="575" spans="1:17" x14ac:dyDescent="0.35">
      <c r="A575" t="s">
        <v>1490</v>
      </c>
      <c r="B575" t="s">
        <v>1491</v>
      </c>
      <c r="C575" s="261">
        <v>45082</v>
      </c>
      <c r="D575" t="s">
        <v>1543</v>
      </c>
      <c r="E575" t="s">
        <v>1544</v>
      </c>
      <c r="F575" s="262">
        <v>0</v>
      </c>
      <c r="G575" t="s">
        <v>261</v>
      </c>
      <c r="H575" s="263">
        <v>110590020</v>
      </c>
      <c r="I575" s="262">
        <v>37070.68</v>
      </c>
      <c r="J575" t="s">
        <v>262</v>
      </c>
      <c r="K575" s="263">
        <v>39591.49</v>
      </c>
      <c r="L575" t="s">
        <v>263</v>
      </c>
      <c r="M575" t="s">
        <v>264</v>
      </c>
      <c r="N575" t="s">
        <v>265</v>
      </c>
      <c r="O575" t="s">
        <v>379</v>
      </c>
      <c r="P575" t="s">
        <v>1545</v>
      </c>
      <c r="Q575" s="261">
        <v>45084.393576388902</v>
      </c>
    </row>
    <row r="576" spans="1:17" x14ac:dyDescent="0.35">
      <c r="C576" s="261"/>
      <c r="E576" s="264" t="s">
        <v>1546</v>
      </c>
      <c r="F576" s="265"/>
      <c r="G576" s="264"/>
      <c r="H576" s="266"/>
      <c r="I576" s="265"/>
      <c r="J576" s="264"/>
      <c r="K576" s="266">
        <f>SUBTOTAL(109,K554:K575)</f>
        <v>108469.38999999998</v>
      </c>
      <c r="Q576" s="261"/>
    </row>
    <row r="577" spans="1:17" x14ac:dyDescent="0.35">
      <c r="A577" t="s">
        <v>1547</v>
      </c>
      <c r="B577" t="s">
        <v>1548</v>
      </c>
      <c r="C577" s="261">
        <v>44680</v>
      </c>
      <c r="D577" t="s">
        <v>1492</v>
      </c>
      <c r="E577" t="s">
        <v>1549</v>
      </c>
      <c r="F577" s="262">
        <v>0</v>
      </c>
      <c r="G577" t="s">
        <v>261</v>
      </c>
      <c r="H577" s="263">
        <v>4153920</v>
      </c>
      <c r="I577" s="262">
        <v>1938.02</v>
      </c>
      <c r="J577" t="s">
        <v>262</v>
      </c>
      <c r="K577" s="263">
        <v>2074.65</v>
      </c>
      <c r="L577" t="s">
        <v>263</v>
      </c>
      <c r="M577" t="s">
        <v>264</v>
      </c>
      <c r="N577" t="s">
        <v>265</v>
      </c>
      <c r="O577" t="s">
        <v>379</v>
      </c>
      <c r="P577" t="s">
        <v>1550</v>
      </c>
      <c r="Q577" s="261">
        <v>44692.404756944401</v>
      </c>
    </row>
    <row r="578" spans="1:17" x14ac:dyDescent="0.35">
      <c r="A578" t="s">
        <v>1547</v>
      </c>
      <c r="B578" t="s">
        <v>1548</v>
      </c>
      <c r="C578" s="261">
        <v>44680</v>
      </c>
      <c r="D578" t="s">
        <v>1495</v>
      </c>
      <c r="E578" t="s">
        <v>1551</v>
      </c>
      <c r="F578" s="262">
        <v>0</v>
      </c>
      <c r="G578" t="s">
        <v>261</v>
      </c>
      <c r="H578" s="263">
        <v>4816338</v>
      </c>
      <c r="I578" s="262">
        <v>2247.08</v>
      </c>
      <c r="J578" t="s">
        <v>262</v>
      </c>
      <c r="K578" s="263">
        <v>2405.5</v>
      </c>
      <c r="L578" t="s">
        <v>263</v>
      </c>
      <c r="M578" t="s">
        <v>264</v>
      </c>
      <c r="N578" t="s">
        <v>265</v>
      </c>
      <c r="O578" t="s">
        <v>379</v>
      </c>
      <c r="P578" t="s">
        <v>1552</v>
      </c>
      <c r="Q578" s="261">
        <v>44692.4047685185</v>
      </c>
    </row>
    <row r="579" spans="1:17" x14ac:dyDescent="0.35">
      <c r="A579" t="s">
        <v>1547</v>
      </c>
      <c r="B579" t="s">
        <v>1548</v>
      </c>
      <c r="C579" s="261">
        <v>44711</v>
      </c>
      <c r="D579" t="s">
        <v>1498</v>
      </c>
      <c r="E579" t="s">
        <v>1501</v>
      </c>
      <c r="F579" s="262">
        <v>0</v>
      </c>
      <c r="G579" t="s">
        <v>261</v>
      </c>
      <c r="H579" s="263">
        <v>189000</v>
      </c>
      <c r="I579" s="262">
        <v>88.96</v>
      </c>
      <c r="J579" t="s">
        <v>262</v>
      </c>
      <c r="K579" s="263">
        <v>95.63</v>
      </c>
      <c r="L579" t="s">
        <v>263</v>
      </c>
      <c r="M579" t="s">
        <v>264</v>
      </c>
      <c r="N579" t="s">
        <v>265</v>
      </c>
      <c r="O579" t="s">
        <v>266</v>
      </c>
      <c r="P579" t="s">
        <v>1553</v>
      </c>
      <c r="Q579" s="261">
        <v>44722.627777777801</v>
      </c>
    </row>
    <row r="580" spans="1:17" x14ac:dyDescent="0.35">
      <c r="A580" t="s">
        <v>1547</v>
      </c>
      <c r="B580" t="s">
        <v>1548</v>
      </c>
      <c r="C580" s="261">
        <v>44711</v>
      </c>
      <c r="D580" t="s">
        <v>1498</v>
      </c>
      <c r="E580" t="s">
        <v>1503</v>
      </c>
      <c r="F580" s="262">
        <v>0</v>
      </c>
      <c r="G580" t="s">
        <v>261</v>
      </c>
      <c r="H580" s="263">
        <v>72000</v>
      </c>
      <c r="I580" s="262">
        <v>33.89</v>
      </c>
      <c r="J580" t="s">
        <v>262</v>
      </c>
      <c r="K580" s="263">
        <v>36.43</v>
      </c>
      <c r="L580" t="s">
        <v>263</v>
      </c>
      <c r="M580" t="s">
        <v>264</v>
      </c>
      <c r="N580" t="s">
        <v>265</v>
      </c>
      <c r="O580" t="s">
        <v>266</v>
      </c>
      <c r="P580" t="s">
        <v>1554</v>
      </c>
      <c r="Q580" s="261">
        <v>44722.627777777801</v>
      </c>
    </row>
    <row r="581" spans="1:17" x14ac:dyDescent="0.35">
      <c r="A581" t="s">
        <v>1547</v>
      </c>
      <c r="B581" t="s">
        <v>1548</v>
      </c>
      <c r="C581" s="261">
        <v>44711</v>
      </c>
      <c r="D581" t="s">
        <v>1498</v>
      </c>
      <c r="E581" t="s">
        <v>1505</v>
      </c>
      <c r="F581" s="262">
        <v>0</v>
      </c>
      <c r="G581" t="s">
        <v>261</v>
      </c>
      <c r="H581" s="263">
        <v>64800</v>
      </c>
      <c r="I581" s="262">
        <v>30.5</v>
      </c>
      <c r="J581" t="s">
        <v>262</v>
      </c>
      <c r="K581" s="263">
        <v>32.79</v>
      </c>
      <c r="L581" t="s">
        <v>263</v>
      </c>
      <c r="M581" t="s">
        <v>264</v>
      </c>
      <c r="N581" t="s">
        <v>265</v>
      </c>
      <c r="O581" t="s">
        <v>266</v>
      </c>
      <c r="P581" t="s">
        <v>1555</v>
      </c>
      <c r="Q581" s="261">
        <v>44722.627777777801</v>
      </c>
    </row>
    <row r="582" spans="1:17" x14ac:dyDescent="0.35">
      <c r="A582" t="s">
        <v>1547</v>
      </c>
      <c r="B582" t="s">
        <v>1548</v>
      </c>
      <c r="C582" s="261">
        <v>44711</v>
      </c>
      <c r="D582" t="s">
        <v>1498</v>
      </c>
      <c r="E582" t="s">
        <v>1507</v>
      </c>
      <c r="F582" s="262">
        <v>0</v>
      </c>
      <c r="G582" t="s">
        <v>261</v>
      </c>
      <c r="H582" s="263">
        <v>1678080</v>
      </c>
      <c r="I582" s="262">
        <v>789.84</v>
      </c>
      <c r="J582" t="s">
        <v>262</v>
      </c>
      <c r="K582" s="263">
        <v>849.08</v>
      </c>
      <c r="L582" t="s">
        <v>263</v>
      </c>
      <c r="M582" t="s">
        <v>264</v>
      </c>
      <c r="N582" t="s">
        <v>265</v>
      </c>
      <c r="O582" t="s">
        <v>266</v>
      </c>
      <c r="P582" t="s">
        <v>1556</v>
      </c>
      <c r="Q582" s="261">
        <v>44722.627777777801</v>
      </c>
    </row>
    <row r="583" spans="1:17" x14ac:dyDescent="0.35">
      <c r="A583" t="s">
        <v>1547</v>
      </c>
      <c r="B583" t="s">
        <v>1548</v>
      </c>
      <c r="C583" s="261">
        <v>44742</v>
      </c>
      <c r="D583" t="s">
        <v>1509</v>
      </c>
      <c r="E583" t="s">
        <v>1510</v>
      </c>
      <c r="F583" s="262">
        <v>0</v>
      </c>
      <c r="G583" t="s">
        <v>261</v>
      </c>
      <c r="H583" s="263">
        <v>2114720</v>
      </c>
      <c r="I583" s="262">
        <v>996.8</v>
      </c>
      <c r="J583" t="s">
        <v>262</v>
      </c>
      <c r="K583" s="263">
        <v>1051.6199999999999</v>
      </c>
      <c r="L583" t="s">
        <v>263</v>
      </c>
      <c r="M583" t="s">
        <v>264</v>
      </c>
      <c r="N583" t="s">
        <v>265</v>
      </c>
      <c r="O583" t="s">
        <v>379</v>
      </c>
      <c r="P583" t="s">
        <v>1557</v>
      </c>
      <c r="Q583" s="261">
        <v>44755.598449074103</v>
      </c>
    </row>
    <row r="584" spans="1:17" x14ac:dyDescent="0.35">
      <c r="A584" t="s">
        <v>1547</v>
      </c>
      <c r="B584" t="s">
        <v>1548</v>
      </c>
      <c r="C584" s="261">
        <v>44771</v>
      </c>
      <c r="D584" t="s">
        <v>1513</v>
      </c>
      <c r="E584" t="s">
        <v>1516</v>
      </c>
      <c r="F584" s="262">
        <v>0</v>
      </c>
      <c r="G584" t="s">
        <v>261</v>
      </c>
      <c r="H584" s="263">
        <v>428640</v>
      </c>
      <c r="I584" s="262">
        <v>208.85</v>
      </c>
      <c r="J584" t="s">
        <v>262</v>
      </c>
      <c r="K584" s="263">
        <v>212.67</v>
      </c>
      <c r="L584" t="s">
        <v>263</v>
      </c>
      <c r="M584" t="s">
        <v>264</v>
      </c>
      <c r="N584" t="s">
        <v>265</v>
      </c>
      <c r="O584" t="s">
        <v>266</v>
      </c>
      <c r="P584" t="s">
        <v>1558</v>
      </c>
      <c r="Q584" s="261">
        <v>44784.347037036998</v>
      </c>
    </row>
    <row r="585" spans="1:17" x14ac:dyDescent="0.35">
      <c r="A585" t="s">
        <v>1547</v>
      </c>
      <c r="B585" t="s">
        <v>1548</v>
      </c>
      <c r="C585" s="261">
        <v>44771</v>
      </c>
      <c r="D585" t="s">
        <v>1513</v>
      </c>
      <c r="E585" t="s">
        <v>1518</v>
      </c>
      <c r="F585" s="262">
        <v>0</v>
      </c>
      <c r="G585" t="s">
        <v>261</v>
      </c>
      <c r="H585" s="263">
        <v>1318080</v>
      </c>
      <c r="I585" s="262">
        <v>642.21</v>
      </c>
      <c r="J585" t="s">
        <v>262</v>
      </c>
      <c r="K585" s="263">
        <v>653.96</v>
      </c>
      <c r="L585" t="s">
        <v>263</v>
      </c>
      <c r="M585" t="s">
        <v>264</v>
      </c>
      <c r="N585" t="s">
        <v>265</v>
      </c>
      <c r="O585" t="s">
        <v>379</v>
      </c>
      <c r="P585" t="s">
        <v>1559</v>
      </c>
      <c r="Q585" s="261">
        <v>44784.347037036998</v>
      </c>
    </row>
    <row r="586" spans="1:17" x14ac:dyDescent="0.35">
      <c r="A586" t="s">
        <v>1547</v>
      </c>
      <c r="B586" t="s">
        <v>1548</v>
      </c>
      <c r="C586" s="261">
        <v>44804</v>
      </c>
      <c r="D586" t="s">
        <v>1520</v>
      </c>
      <c r="E586" t="s">
        <v>1560</v>
      </c>
      <c r="F586" s="262">
        <v>0</v>
      </c>
      <c r="G586" t="s">
        <v>261</v>
      </c>
      <c r="H586" s="263">
        <v>9538000</v>
      </c>
      <c r="I586" s="262">
        <v>4755.21</v>
      </c>
      <c r="J586" t="s">
        <v>262</v>
      </c>
      <c r="K586" s="263">
        <v>4719.07</v>
      </c>
      <c r="L586" t="s">
        <v>263</v>
      </c>
      <c r="M586" t="s">
        <v>264</v>
      </c>
      <c r="N586" t="s">
        <v>265</v>
      </c>
      <c r="O586" t="s">
        <v>379</v>
      </c>
      <c r="P586" t="s">
        <v>1561</v>
      </c>
      <c r="Q586" s="261">
        <v>44813.425717592603</v>
      </c>
    </row>
    <row r="587" spans="1:17" x14ac:dyDescent="0.35">
      <c r="A587" t="s">
        <v>1547</v>
      </c>
      <c r="B587" t="s">
        <v>1548</v>
      </c>
      <c r="C587" s="261">
        <v>44804</v>
      </c>
      <c r="D587" t="s">
        <v>1520</v>
      </c>
      <c r="E587" t="s">
        <v>1523</v>
      </c>
      <c r="F587" s="262">
        <v>0</v>
      </c>
      <c r="G587" t="s">
        <v>261</v>
      </c>
      <c r="H587" s="263">
        <v>2877120</v>
      </c>
      <c r="I587" s="262">
        <v>1434.4</v>
      </c>
      <c r="J587" t="s">
        <v>262</v>
      </c>
      <c r="K587" s="263">
        <v>1423.5</v>
      </c>
      <c r="L587" t="s">
        <v>263</v>
      </c>
      <c r="M587" t="s">
        <v>264</v>
      </c>
      <c r="N587" t="s">
        <v>265</v>
      </c>
      <c r="O587" t="s">
        <v>266</v>
      </c>
      <c r="P587" t="s">
        <v>1562</v>
      </c>
      <c r="Q587" s="261">
        <v>44813.425717592603</v>
      </c>
    </row>
    <row r="588" spans="1:17" x14ac:dyDescent="0.35">
      <c r="A588" t="s">
        <v>1547</v>
      </c>
      <c r="B588" t="s">
        <v>1548</v>
      </c>
      <c r="C588" s="261">
        <v>44834</v>
      </c>
      <c r="D588" t="s">
        <v>1043</v>
      </c>
      <c r="E588" t="s">
        <v>1525</v>
      </c>
      <c r="F588" s="262">
        <v>0</v>
      </c>
      <c r="G588" t="s">
        <v>261</v>
      </c>
      <c r="H588" s="263">
        <v>3031508</v>
      </c>
      <c r="I588" s="262">
        <v>1552.91</v>
      </c>
      <c r="J588" t="s">
        <v>262</v>
      </c>
      <c r="K588" s="263">
        <v>1496.23</v>
      </c>
      <c r="L588" t="s">
        <v>263</v>
      </c>
      <c r="M588" t="s">
        <v>264</v>
      </c>
      <c r="N588" t="s">
        <v>265</v>
      </c>
      <c r="O588" t="s">
        <v>266</v>
      </c>
      <c r="P588" t="s">
        <v>1563</v>
      </c>
      <c r="Q588" s="261">
        <v>44847.452696759297</v>
      </c>
    </row>
    <row r="589" spans="1:17" x14ac:dyDescent="0.35">
      <c r="A589" t="s">
        <v>1547</v>
      </c>
      <c r="B589" t="s">
        <v>1548</v>
      </c>
      <c r="C589" s="261">
        <v>44861</v>
      </c>
      <c r="D589" t="s">
        <v>1527</v>
      </c>
      <c r="E589" t="s">
        <v>1528</v>
      </c>
      <c r="F589" s="262">
        <v>0</v>
      </c>
      <c r="G589" t="s">
        <v>261</v>
      </c>
      <c r="H589" s="263">
        <v>2486320</v>
      </c>
      <c r="I589" s="262">
        <v>1245</v>
      </c>
      <c r="J589" t="s">
        <v>262</v>
      </c>
      <c r="K589" s="263">
        <v>1224.46</v>
      </c>
      <c r="L589" t="s">
        <v>263</v>
      </c>
      <c r="M589" t="s">
        <v>264</v>
      </c>
      <c r="N589" t="s">
        <v>265</v>
      </c>
      <c r="O589" t="s">
        <v>266</v>
      </c>
      <c r="P589" t="s">
        <v>1564</v>
      </c>
      <c r="Q589" s="261">
        <v>44868.302418981497</v>
      </c>
    </row>
    <row r="590" spans="1:17" x14ac:dyDescent="0.35">
      <c r="A590" t="s">
        <v>1547</v>
      </c>
      <c r="B590" t="s">
        <v>1548</v>
      </c>
      <c r="C590" s="261">
        <v>44895</v>
      </c>
      <c r="D590" t="s">
        <v>1530</v>
      </c>
      <c r="E590" t="s">
        <v>1533</v>
      </c>
      <c r="F590" s="262">
        <v>0</v>
      </c>
      <c r="G590" t="s">
        <v>261</v>
      </c>
      <c r="H590" s="263">
        <v>2682400</v>
      </c>
      <c r="I590" s="262">
        <v>1271.4000000000001</v>
      </c>
      <c r="J590" t="s">
        <v>262</v>
      </c>
      <c r="K590" s="263">
        <v>1317.55</v>
      </c>
      <c r="L590" t="s">
        <v>263</v>
      </c>
      <c r="M590" t="s">
        <v>264</v>
      </c>
      <c r="N590" t="s">
        <v>265</v>
      </c>
      <c r="O590" t="s">
        <v>266</v>
      </c>
      <c r="P590" t="s">
        <v>1565</v>
      </c>
      <c r="Q590" s="261">
        <v>44909.504999999997</v>
      </c>
    </row>
    <row r="591" spans="1:17" x14ac:dyDescent="0.35">
      <c r="A591" t="s">
        <v>1547</v>
      </c>
      <c r="B591" t="s">
        <v>1548</v>
      </c>
      <c r="C591" s="261">
        <v>44925</v>
      </c>
      <c r="D591" t="s">
        <v>1535</v>
      </c>
      <c r="E591" t="s">
        <v>1538</v>
      </c>
      <c r="F591" s="262">
        <v>0</v>
      </c>
      <c r="G591" t="s">
        <v>261</v>
      </c>
      <c r="H591" s="263">
        <v>2092320</v>
      </c>
      <c r="I591" s="262">
        <v>965.5</v>
      </c>
      <c r="J591" t="s">
        <v>262</v>
      </c>
      <c r="K591" s="263">
        <v>1025.26</v>
      </c>
      <c r="L591" t="s">
        <v>263</v>
      </c>
      <c r="M591" t="s">
        <v>264</v>
      </c>
      <c r="N591" t="s">
        <v>265</v>
      </c>
      <c r="O591" t="s">
        <v>266</v>
      </c>
      <c r="P591" t="s">
        <v>1566</v>
      </c>
      <c r="Q591" s="261">
        <v>44937.540821759299</v>
      </c>
    </row>
    <row r="592" spans="1:17" x14ac:dyDescent="0.35">
      <c r="A592" t="s">
        <v>1547</v>
      </c>
      <c r="B592" t="s">
        <v>1548</v>
      </c>
      <c r="C592" s="261">
        <v>45016</v>
      </c>
      <c r="D592" t="s">
        <v>1567</v>
      </c>
      <c r="E592" t="s">
        <v>1568</v>
      </c>
      <c r="F592" s="262">
        <v>0</v>
      </c>
      <c r="G592" t="s">
        <v>261</v>
      </c>
      <c r="H592" s="263">
        <v>57504820</v>
      </c>
      <c r="I592" s="262">
        <v>26037.119999999999</v>
      </c>
      <c r="J592" t="s">
        <v>262</v>
      </c>
      <c r="K592" s="263">
        <v>27971.68</v>
      </c>
      <c r="L592" t="s">
        <v>263</v>
      </c>
      <c r="M592" t="s">
        <v>264</v>
      </c>
      <c r="N592" t="s">
        <v>265</v>
      </c>
      <c r="O592" t="s">
        <v>379</v>
      </c>
      <c r="P592" t="s">
        <v>1569</v>
      </c>
      <c r="Q592" s="261">
        <v>45029.643831018497</v>
      </c>
    </row>
    <row r="593" spans="1:17" x14ac:dyDescent="0.35">
      <c r="A593" t="s">
        <v>1547</v>
      </c>
      <c r="B593" t="s">
        <v>1548</v>
      </c>
      <c r="C593" s="261">
        <v>45016</v>
      </c>
      <c r="D593" t="s">
        <v>1567</v>
      </c>
      <c r="E593" t="s">
        <v>1570</v>
      </c>
      <c r="F593" s="262">
        <v>0</v>
      </c>
      <c r="G593" t="s">
        <v>261</v>
      </c>
      <c r="H593" s="263">
        <v>16092400</v>
      </c>
      <c r="I593" s="262">
        <v>7286.34</v>
      </c>
      <c r="J593" t="s">
        <v>262</v>
      </c>
      <c r="K593" s="263">
        <v>7827.72</v>
      </c>
      <c r="L593" t="s">
        <v>263</v>
      </c>
      <c r="M593" t="s">
        <v>264</v>
      </c>
      <c r="N593" t="s">
        <v>265</v>
      </c>
      <c r="O593" t="s">
        <v>266</v>
      </c>
      <c r="P593" t="s">
        <v>1571</v>
      </c>
      <c r="Q593" s="261">
        <v>45029.643831018497</v>
      </c>
    </row>
    <row r="594" spans="1:17" x14ac:dyDescent="0.35">
      <c r="C594" s="261"/>
      <c r="E594" s="264" t="s">
        <v>1572</v>
      </c>
      <c r="F594" s="265"/>
      <c r="G594" s="264"/>
      <c r="H594" s="266"/>
      <c r="I594" s="265"/>
      <c r="J594" s="264"/>
      <c r="K594" s="266">
        <f>SUBTOTAL(109,K577:K593)</f>
        <v>54417.8</v>
      </c>
      <c r="Q594" s="261"/>
    </row>
    <row r="595" spans="1:17" x14ac:dyDescent="0.35">
      <c r="C595" s="261"/>
      <c r="E595" s="269" t="s">
        <v>3272</v>
      </c>
      <c r="F595" s="270"/>
      <c r="G595" s="269"/>
      <c r="H595" s="271"/>
      <c r="I595" s="270"/>
      <c r="J595" s="269"/>
      <c r="K595" s="271">
        <f>K576+K594</f>
        <v>162887.19</v>
      </c>
      <c r="Q595" s="261"/>
    </row>
    <row r="596" spans="1:17" x14ac:dyDescent="0.35">
      <c r="A596" t="s">
        <v>1573</v>
      </c>
      <c r="B596" t="s">
        <v>1574</v>
      </c>
      <c r="C596" s="261">
        <v>44771</v>
      </c>
      <c r="D596" t="s">
        <v>581</v>
      </c>
      <c r="E596" t="s">
        <v>1436</v>
      </c>
      <c r="F596" s="262">
        <v>0</v>
      </c>
      <c r="G596" t="s">
        <v>261</v>
      </c>
      <c r="H596" s="263">
        <v>11498000</v>
      </c>
      <c r="I596" s="262">
        <v>5602.22</v>
      </c>
      <c r="J596" t="s">
        <v>262</v>
      </c>
      <c r="K596" s="263">
        <v>5704.74</v>
      </c>
      <c r="L596" t="s">
        <v>263</v>
      </c>
      <c r="M596" t="s">
        <v>264</v>
      </c>
      <c r="N596" t="s">
        <v>265</v>
      </c>
      <c r="O596" t="s">
        <v>379</v>
      </c>
      <c r="P596" t="s">
        <v>1575</v>
      </c>
      <c r="Q596" s="261">
        <v>44784.347037036998</v>
      </c>
    </row>
    <row r="597" spans="1:17" x14ac:dyDescent="0.35">
      <c r="A597" t="s">
        <v>1573</v>
      </c>
      <c r="B597" t="s">
        <v>1574</v>
      </c>
      <c r="C597" s="261">
        <v>44804</v>
      </c>
      <c r="D597" t="s">
        <v>678</v>
      </c>
      <c r="E597" t="s">
        <v>1576</v>
      </c>
      <c r="F597" s="262">
        <v>0</v>
      </c>
      <c r="G597" t="s">
        <v>261</v>
      </c>
      <c r="H597" s="263">
        <v>9947200</v>
      </c>
      <c r="I597" s="262">
        <v>4959.21</v>
      </c>
      <c r="J597" t="s">
        <v>262</v>
      </c>
      <c r="K597" s="263">
        <v>4921.5200000000004</v>
      </c>
      <c r="L597" t="s">
        <v>263</v>
      </c>
      <c r="M597" t="s">
        <v>264</v>
      </c>
      <c r="N597" t="s">
        <v>265</v>
      </c>
      <c r="O597" t="s">
        <v>379</v>
      </c>
      <c r="P597" t="s">
        <v>1577</v>
      </c>
      <c r="Q597" s="261">
        <v>44817.709166666697</v>
      </c>
    </row>
    <row r="598" spans="1:17" x14ac:dyDescent="0.35">
      <c r="A598" t="s">
        <v>1573</v>
      </c>
      <c r="B598" t="s">
        <v>1574</v>
      </c>
      <c r="C598" s="261">
        <v>44925</v>
      </c>
      <c r="D598" t="s">
        <v>1089</v>
      </c>
      <c r="E598" t="s">
        <v>1578</v>
      </c>
      <c r="F598" s="262">
        <v>0</v>
      </c>
      <c r="G598" t="s">
        <v>261</v>
      </c>
      <c r="H598" s="263">
        <v>12240000</v>
      </c>
      <c r="I598" s="262">
        <v>5648.15</v>
      </c>
      <c r="J598" t="s">
        <v>262</v>
      </c>
      <c r="K598" s="263">
        <v>5997.77</v>
      </c>
      <c r="L598" t="s">
        <v>263</v>
      </c>
      <c r="M598" t="s">
        <v>264</v>
      </c>
      <c r="N598" t="s">
        <v>265</v>
      </c>
      <c r="O598" t="s">
        <v>379</v>
      </c>
      <c r="P598" t="s">
        <v>1579</v>
      </c>
      <c r="Q598" s="261">
        <v>44937.540833333303</v>
      </c>
    </row>
    <row r="599" spans="1:17" x14ac:dyDescent="0.35">
      <c r="A599" t="s">
        <v>1573</v>
      </c>
      <c r="B599" t="s">
        <v>1574</v>
      </c>
      <c r="C599" s="261">
        <v>44926</v>
      </c>
      <c r="D599" t="s">
        <v>656</v>
      </c>
      <c r="E599" t="s">
        <v>1444</v>
      </c>
      <c r="F599" s="262">
        <v>0</v>
      </c>
      <c r="G599" t="s">
        <v>261</v>
      </c>
      <c r="H599" s="263">
        <v>-11498000</v>
      </c>
      <c r="I599" s="262">
        <v>-5602.22</v>
      </c>
      <c r="J599" t="s">
        <v>262</v>
      </c>
      <c r="K599" s="263">
        <v>-5998.86</v>
      </c>
      <c r="L599" t="s">
        <v>263</v>
      </c>
      <c r="M599" t="s">
        <v>264</v>
      </c>
      <c r="N599" t="s">
        <v>265</v>
      </c>
      <c r="O599" t="s">
        <v>379</v>
      </c>
      <c r="P599" t="s">
        <v>1580</v>
      </c>
      <c r="Q599" s="261">
        <v>44974.761145833298</v>
      </c>
    </row>
    <row r="600" spans="1:17" x14ac:dyDescent="0.35">
      <c r="A600" t="s">
        <v>1573</v>
      </c>
      <c r="B600" t="s">
        <v>1574</v>
      </c>
      <c r="C600" s="261">
        <v>44926</v>
      </c>
      <c r="D600" t="s">
        <v>1118</v>
      </c>
      <c r="E600" t="s">
        <v>1121</v>
      </c>
      <c r="F600" s="262">
        <v>0</v>
      </c>
      <c r="G600" t="s">
        <v>261</v>
      </c>
      <c r="H600" s="263">
        <v>-12240000</v>
      </c>
      <c r="I600" s="262">
        <v>-5648.15</v>
      </c>
      <c r="J600" t="s">
        <v>262</v>
      </c>
      <c r="K600" s="263">
        <v>-6048.04</v>
      </c>
      <c r="L600" t="s">
        <v>263</v>
      </c>
      <c r="M600" t="s">
        <v>264</v>
      </c>
      <c r="N600" t="s">
        <v>265</v>
      </c>
      <c r="O600" t="s">
        <v>379</v>
      </c>
      <c r="P600" t="s">
        <v>1581</v>
      </c>
      <c r="Q600" s="261">
        <v>44974.761157407404</v>
      </c>
    </row>
    <row r="601" spans="1:17" x14ac:dyDescent="0.35">
      <c r="A601" t="s">
        <v>1573</v>
      </c>
      <c r="B601" t="s">
        <v>1574</v>
      </c>
      <c r="C601" s="261">
        <v>45043</v>
      </c>
      <c r="D601" t="s">
        <v>1582</v>
      </c>
      <c r="E601" t="s">
        <v>1306</v>
      </c>
      <c r="F601" s="262">
        <v>0</v>
      </c>
      <c r="G601" t="s">
        <v>261</v>
      </c>
      <c r="H601" s="263">
        <v>3193632</v>
      </c>
      <c r="I601" s="262">
        <v>1412.58</v>
      </c>
      <c r="J601" t="s">
        <v>262</v>
      </c>
      <c r="K601" s="263">
        <v>1550.02</v>
      </c>
      <c r="L601" t="s">
        <v>263</v>
      </c>
      <c r="M601" t="s">
        <v>264</v>
      </c>
      <c r="N601" t="s">
        <v>265</v>
      </c>
      <c r="O601" t="s">
        <v>294</v>
      </c>
      <c r="P601" t="s">
        <v>1583</v>
      </c>
      <c r="Q601" s="261">
        <v>45056.544143518498</v>
      </c>
    </row>
    <row r="602" spans="1:17" x14ac:dyDescent="0.35">
      <c r="A602" s="264" t="s">
        <v>1573</v>
      </c>
      <c r="B602" s="264" t="s">
        <v>1574</v>
      </c>
      <c r="C602" s="278">
        <v>45043</v>
      </c>
      <c r="D602" s="264" t="s">
        <v>1584</v>
      </c>
      <c r="E602" s="264" t="s">
        <v>660</v>
      </c>
      <c r="F602" s="265">
        <v>0</v>
      </c>
      <c r="G602" s="264" t="s">
        <v>261</v>
      </c>
      <c r="H602" s="266">
        <v>4314474</v>
      </c>
      <c r="I602" s="265">
        <v>1908.34</v>
      </c>
      <c r="J602" s="264" t="s">
        <v>262</v>
      </c>
      <c r="K602" s="266">
        <f>2094.02+10672</f>
        <v>12766.02</v>
      </c>
      <c r="L602" s="264" t="s">
        <v>263</v>
      </c>
      <c r="M602" s="264" t="s">
        <v>264</v>
      </c>
      <c r="N602" s="264" t="s">
        <v>265</v>
      </c>
      <c r="O602" s="264" t="s">
        <v>294</v>
      </c>
      <c r="P602" s="264" t="s">
        <v>1585</v>
      </c>
      <c r="Q602" s="278">
        <v>45056.544143518498</v>
      </c>
    </row>
    <row r="603" spans="1:17" x14ac:dyDescent="0.35">
      <c r="A603" t="s">
        <v>1573</v>
      </c>
      <c r="B603" t="s">
        <v>1574</v>
      </c>
      <c r="C603" s="261">
        <v>45044</v>
      </c>
      <c r="D603" t="s">
        <v>1586</v>
      </c>
      <c r="E603" t="s">
        <v>1587</v>
      </c>
      <c r="F603" s="262">
        <v>0</v>
      </c>
      <c r="G603" t="s">
        <v>261</v>
      </c>
      <c r="H603" s="263">
        <v>30000</v>
      </c>
      <c r="I603" s="262">
        <v>13.18</v>
      </c>
      <c r="J603" t="s">
        <v>262</v>
      </c>
      <c r="K603" s="263">
        <v>14.46</v>
      </c>
      <c r="L603" t="s">
        <v>263</v>
      </c>
      <c r="M603" t="s">
        <v>264</v>
      </c>
      <c r="N603" t="s">
        <v>265</v>
      </c>
      <c r="O603" t="s">
        <v>1588</v>
      </c>
      <c r="P603" t="s">
        <v>1589</v>
      </c>
      <c r="Q603" s="261">
        <v>45057.223495370403</v>
      </c>
    </row>
    <row r="604" spans="1:17" x14ac:dyDescent="0.35">
      <c r="A604" t="s">
        <v>1573</v>
      </c>
      <c r="B604" t="s">
        <v>1574</v>
      </c>
      <c r="C604" s="261">
        <v>45057</v>
      </c>
      <c r="D604" t="s">
        <v>1590</v>
      </c>
      <c r="E604" t="s">
        <v>1591</v>
      </c>
      <c r="F604" s="262">
        <v>0</v>
      </c>
      <c r="G604" t="s">
        <v>261</v>
      </c>
      <c r="H604" s="263">
        <v>4280000</v>
      </c>
      <c r="I604" s="262">
        <v>1418.87</v>
      </c>
      <c r="J604" t="s">
        <v>262</v>
      </c>
      <c r="K604" s="263">
        <v>1565.16</v>
      </c>
      <c r="L604" t="s">
        <v>263</v>
      </c>
      <c r="M604" t="s">
        <v>264</v>
      </c>
      <c r="N604" t="s">
        <v>265</v>
      </c>
      <c r="O604" t="s">
        <v>294</v>
      </c>
      <c r="P604" t="s">
        <v>1592</v>
      </c>
      <c r="Q604" s="261">
        <v>45078.333495370403</v>
      </c>
    </row>
    <row r="605" spans="1:17" x14ac:dyDescent="0.35">
      <c r="A605" t="s">
        <v>1573</v>
      </c>
      <c r="B605" t="s">
        <v>1574</v>
      </c>
      <c r="C605" s="261">
        <v>45069</v>
      </c>
      <c r="D605" t="s">
        <v>1593</v>
      </c>
      <c r="E605" t="s">
        <v>306</v>
      </c>
      <c r="F605" s="262">
        <v>0</v>
      </c>
      <c r="G605" t="s">
        <v>261</v>
      </c>
      <c r="H605" s="263">
        <v>4280000</v>
      </c>
      <c r="I605" s="262">
        <v>1413.61</v>
      </c>
      <c r="J605" t="s">
        <v>262</v>
      </c>
      <c r="K605" s="263">
        <v>1527.83</v>
      </c>
      <c r="L605" t="s">
        <v>263</v>
      </c>
      <c r="M605" t="s">
        <v>264</v>
      </c>
      <c r="N605" t="s">
        <v>265</v>
      </c>
      <c r="O605" t="s">
        <v>294</v>
      </c>
      <c r="P605" t="s">
        <v>1594</v>
      </c>
      <c r="Q605" s="261">
        <v>45077.387916666703</v>
      </c>
    </row>
    <row r="606" spans="1:17" x14ac:dyDescent="0.35">
      <c r="A606" t="s">
        <v>1573</v>
      </c>
      <c r="B606" t="s">
        <v>1574</v>
      </c>
      <c r="C606" s="261">
        <v>45071</v>
      </c>
      <c r="D606" t="s">
        <v>1595</v>
      </c>
      <c r="E606" t="s">
        <v>1596</v>
      </c>
      <c r="F606" s="262">
        <v>0</v>
      </c>
      <c r="G606" t="s">
        <v>261</v>
      </c>
      <c r="H606" s="263">
        <v>400000</v>
      </c>
      <c r="I606" s="262">
        <v>132.6</v>
      </c>
      <c r="J606" t="s">
        <v>262</v>
      </c>
      <c r="K606" s="263">
        <v>143.31</v>
      </c>
      <c r="L606" t="s">
        <v>263</v>
      </c>
      <c r="M606" t="s">
        <v>264</v>
      </c>
      <c r="N606" t="s">
        <v>265</v>
      </c>
      <c r="O606" t="s">
        <v>294</v>
      </c>
      <c r="P606" t="s">
        <v>1597</v>
      </c>
      <c r="Q606" s="261">
        <v>45078.333495370403</v>
      </c>
    </row>
    <row r="607" spans="1:17" x14ac:dyDescent="0.35">
      <c r="A607" t="s">
        <v>1573</v>
      </c>
      <c r="B607" t="s">
        <v>1574</v>
      </c>
      <c r="C607" s="261">
        <v>45071</v>
      </c>
      <c r="D607" t="s">
        <v>1005</v>
      </c>
      <c r="E607" t="s">
        <v>1596</v>
      </c>
      <c r="F607" s="262">
        <v>0</v>
      </c>
      <c r="G607" t="s">
        <v>261</v>
      </c>
      <c r="H607" s="263">
        <v>500000</v>
      </c>
      <c r="I607" s="262">
        <v>165.76</v>
      </c>
      <c r="J607" t="s">
        <v>262</v>
      </c>
      <c r="K607" s="263">
        <v>179.15</v>
      </c>
      <c r="L607" t="s">
        <v>263</v>
      </c>
      <c r="M607" t="s">
        <v>264</v>
      </c>
      <c r="N607" t="s">
        <v>265</v>
      </c>
      <c r="O607" t="s">
        <v>294</v>
      </c>
      <c r="P607" t="s">
        <v>1598</v>
      </c>
      <c r="Q607" s="261">
        <v>45078.3335069444</v>
      </c>
    </row>
    <row r="608" spans="1:17" x14ac:dyDescent="0.35">
      <c r="A608" t="s">
        <v>1573</v>
      </c>
      <c r="B608" t="s">
        <v>1574</v>
      </c>
      <c r="C608" s="261">
        <v>45071</v>
      </c>
      <c r="D608" t="s">
        <v>1599</v>
      </c>
      <c r="E608" t="s">
        <v>1600</v>
      </c>
      <c r="F608" s="262">
        <v>0</v>
      </c>
      <c r="G608" t="s">
        <v>261</v>
      </c>
      <c r="H608" s="263">
        <v>3080000</v>
      </c>
      <c r="I608" s="262">
        <v>1021.06</v>
      </c>
      <c r="J608" t="s">
        <v>262</v>
      </c>
      <c r="K608" s="263">
        <v>1103.56</v>
      </c>
      <c r="L608" t="s">
        <v>263</v>
      </c>
      <c r="M608" t="s">
        <v>264</v>
      </c>
      <c r="N608" t="s">
        <v>265</v>
      </c>
      <c r="O608" t="s">
        <v>294</v>
      </c>
      <c r="P608" t="s">
        <v>1601</v>
      </c>
      <c r="Q608" s="261">
        <v>45078.3335069444</v>
      </c>
    </row>
    <row r="609" spans="1:17" x14ac:dyDescent="0.35">
      <c r="A609" t="s">
        <v>1573</v>
      </c>
      <c r="B609" t="s">
        <v>1574</v>
      </c>
      <c r="C609" s="261">
        <v>45071</v>
      </c>
      <c r="D609" t="s">
        <v>1602</v>
      </c>
      <c r="E609" t="s">
        <v>1603</v>
      </c>
      <c r="F609" s="262">
        <v>0</v>
      </c>
      <c r="G609" t="s">
        <v>261</v>
      </c>
      <c r="H609" s="263">
        <v>3640000</v>
      </c>
      <c r="I609" s="262">
        <v>1206.71</v>
      </c>
      <c r="J609" t="s">
        <v>262</v>
      </c>
      <c r="K609" s="263">
        <v>1304.21</v>
      </c>
      <c r="L609" t="s">
        <v>263</v>
      </c>
      <c r="M609" t="s">
        <v>264</v>
      </c>
      <c r="N609" t="s">
        <v>265</v>
      </c>
      <c r="O609" t="s">
        <v>294</v>
      </c>
      <c r="P609" t="s">
        <v>1604</v>
      </c>
      <c r="Q609" s="261">
        <v>45078.3335069444</v>
      </c>
    </row>
    <row r="610" spans="1:17" x14ac:dyDescent="0.35">
      <c r="A610" t="s">
        <v>1573</v>
      </c>
      <c r="B610" t="s">
        <v>1574</v>
      </c>
      <c r="C610" s="261">
        <v>45075</v>
      </c>
      <c r="D610" t="s">
        <v>1009</v>
      </c>
      <c r="E610" t="s">
        <v>1010</v>
      </c>
      <c r="F610" s="262">
        <v>0</v>
      </c>
      <c r="G610" t="s">
        <v>261</v>
      </c>
      <c r="H610" s="263">
        <v>1100550</v>
      </c>
      <c r="I610" s="262">
        <v>367.26</v>
      </c>
      <c r="J610" t="s">
        <v>262</v>
      </c>
      <c r="K610" s="263">
        <v>394.14</v>
      </c>
      <c r="L610" t="s">
        <v>263</v>
      </c>
      <c r="M610" t="s">
        <v>264</v>
      </c>
      <c r="N610" t="s">
        <v>265</v>
      </c>
      <c r="O610" t="s">
        <v>294</v>
      </c>
      <c r="P610" t="s">
        <v>1605</v>
      </c>
      <c r="Q610" s="261">
        <v>45078.316736111097</v>
      </c>
    </row>
    <row r="611" spans="1:17" x14ac:dyDescent="0.35">
      <c r="A611" t="s">
        <v>1573</v>
      </c>
      <c r="B611" t="s">
        <v>1574</v>
      </c>
      <c r="C611" s="261">
        <v>45077</v>
      </c>
      <c r="D611" t="s">
        <v>1606</v>
      </c>
      <c r="E611" t="s">
        <v>293</v>
      </c>
      <c r="F611" s="262">
        <v>0</v>
      </c>
      <c r="G611" t="s">
        <v>261</v>
      </c>
      <c r="H611" s="263">
        <v>4280000</v>
      </c>
      <c r="I611" s="262">
        <v>1434.69</v>
      </c>
      <c r="J611" t="s">
        <v>262</v>
      </c>
      <c r="K611" s="263">
        <v>1539.71</v>
      </c>
      <c r="L611" t="s">
        <v>263</v>
      </c>
      <c r="M611" t="s">
        <v>264</v>
      </c>
      <c r="N611" t="s">
        <v>265</v>
      </c>
      <c r="O611" t="s">
        <v>294</v>
      </c>
      <c r="P611" t="s">
        <v>1607</v>
      </c>
      <c r="Q611" s="261">
        <v>45083.318252314799</v>
      </c>
    </row>
    <row r="612" spans="1:17" x14ac:dyDescent="0.35">
      <c r="A612" t="s">
        <v>1573</v>
      </c>
      <c r="B612" t="s">
        <v>1574</v>
      </c>
      <c r="C612" s="261">
        <v>45077</v>
      </c>
      <c r="D612" t="s">
        <v>1606</v>
      </c>
      <c r="E612" t="s">
        <v>293</v>
      </c>
      <c r="F612" s="262">
        <v>0</v>
      </c>
      <c r="G612" t="s">
        <v>261</v>
      </c>
      <c r="H612" s="263">
        <v>4280000</v>
      </c>
      <c r="I612" s="262">
        <v>1434.69</v>
      </c>
      <c r="J612" t="s">
        <v>262</v>
      </c>
      <c r="K612" s="263">
        <v>1539.71</v>
      </c>
      <c r="L612" t="s">
        <v>263</v>
      </c>
      <c r="M612" t="s">
        <v>264</v>
      </c>
      <c r="N612" t="s">
        <v>265</v>
      </c>
      <c r="O612" t="s">
        <v>294</v>
      </c>
      <c r="P612" t="s">
        <v>1608</v>
      </c>
      <c r="Q612" s="261">
        <v>45083.318252314799</v>
      </c>
    </row>
    <row r="613" spans="1:17" x14ac:dyDescent="0.35">
      <c r="A613" t="s">
        <v>1573</v>
      </c>
      <c r="B613" t="s">
        <v>1574</v>
      </c>
      <c r="C613" s="261">
        <v>45077</v>
      </c>
      <c r="D613" t="s">
        <v>1609</v>
      </c>
      <c r="E613" t="s">
        <v>1610</v>
      </c>
      <c r="F613" s="262">
        <v>0</v>
      </c>
      <c r="G613" t="s">
        <v>261</v>
      </c>
      <c r="H613" s="263">
        <v>500000</v>
      </c>
      <c r="I613" s="262">
        <v>167.6</v>
      </c>
      <c r="J613" t="s">
        <v>262</v>
      </c>
      <c r="K613" s="263">
        <v>179.87</v>
      </c>
      <c r="L613" t="s">
        <v>263</v>
      </c>
      <c r="M613" t="s">
        <v>264</v>
      </c>
      <c r="N613" t="s">
        <v>265</v>
      </c>
      <c r="O613" t="s">
        <v>294</v>
      </c>
      <c r="P613" t="s">
        <v>1611</v>
      </c>
      <c r="Q613" s="261">
        <v>45083.658263888901</v>
      </c>
    </row>
    <row r="614" spans="1:17" x14ac:dyDescent="0.35">
      <c r="A614" t="s">
        <v>1573</v>
      </c>
      <c r="B614" t="s">
        <v>1574</v>
      </c>
      <c r="C614" s="261">
        <v>45077</v>
      </c>
      <c r="D614" t="s">
        <v>1609</v>
      </c>
      <c r="E614" t="s">
        <v>1610</v>
      </c>
      <c r="F614">
        <v>0</v>
      </c>
      <c r="G614" t="s">
        <v>261</v>
      </c>
      <c r="H614">
        <v>400000</v>
      </c>
      <c r="I614">
        <v>134.08000000000001</v>
      </c>
      <c r="J614" t="s">
        <v>262</v>
      </c>
      <c r="K614">
        <v>143.88999999999999</v>
      </c>
      <c r="L614" t="s">
        <v>263</v>
      </c>
      <c r="M614" t="s">
        <v>264</v>
      </c>
      <c r="N614" t="s">
        <v>265</v>
      </c>
      <c r="O614" t="s">
        <v>294</v>
      </c>
      <c r="P614" t="s">
        <v>1612</v>
      </c>
      <c r="Q614">
        <v>45083.658263888901</v>
      </c>
    </row>
    <row r="615" spans="1:17" ht="15.5" customHeight="1" x14ac:dyDescent="0.35">
      <c r="A615" s="264" t="s">
        <v>1573</v>
      </c>
      <c r="B615" s="264" t="s">
        <v>1574</v>
      </c>
      <c r="C615" s="278">
        <v>45090</v>
      </c>
      <c r="D615" s="264" t="s">
        <v>3266</v>
      </c>
      <c r="E615" s="264" t="s">
        <v>3267</v>
      </c>
      <c r="F615" s="264">
        <v>0</v>
      </c>
      <c r="G615" s="264" t="s">
        <v>261</v>
      </c>
      <c r="H615" s="264">
        <v>42272000</v>
      </c>
      <c r="I615" s="264">
        <v>18608</v>
      </c>
      <c r="J615" s="264" t="s">
        <v>262</v>
      </c>
      <c r="K615" s="264">
        <v>24525</v>
      </c>
      <c r="L615" s="264" t="s">
        <v>263</v>
      </c>
      <c r="M615" s="264" t="s">
        <v>264</v>
      </c>
      <c r="N615" s="264" t="s">
        <v>265</v>
      </c>
      <c r="O615" s="264" t="s">
        <v>3268</v>
      </c>
      <c r="P615" s="264" t="s">
        <v>3269</v>
      </c>
      <c r="Q615" s="264">
        <v>45084</v>
      </c>
    </row>
    <row r="616" spans="1:17" x14ac:dyDescent="0.35">
      <c r="C616" s="261"/>
      <c r="E616" s="264" t="s">
        <v>1613</v>
      </c>
      <c r="F616" s="265"/>
      <c r="G616" s="264"/>
      <c r="H616" s="266"/>
      <c r="I616" s="265"/>
      <c r="J616" s="264"/>
      <c r="K616" s="266">
        <f>SUBTOTAL(109,K596:K615)</f>
        <v>53053.17</v>
      </c>
      <c r="Q616" s="261"/>
    </row>
    <row r="617" spans="1:17" x14ac:dyDescent="0.35">
      <c r="A617" t="s">
        <v>1614</v>
      </c>
      <c r="B617" t="s">
        <v>1615</v>
      </c>
      <c r="C617" s="261">
        <v>44925</v>
      </c>
      <c r="D617" t="s">
        <v>1616</v>
      </c>
      <c r="E617" t="s">
        <v>1617</v>
      </c>
      <c r="F617" s="262">
        <v>0</v>
      </c>
      <c r="G617" t="s">
        <v>261</v>
      </c>
      <c r="H617" s="263">
        <v>1705211</v>
      </c>
      <c r="I617" s="262">
        <v>786.87</v>
      </c>
      <c r="J617" t="s">
        <v>262</v>
      </c>
      <c r="K617" s="263">
        <v>835.58</v>
      </c>
      <c r="L617" t="s">
        <v>263</v>
      </c>
      <c r="M617" t="s">
        <v>264</v>
      </c>
      <c r="N617" t="s">
        <v>265</v>
      </c>
      <c r="O617" t="s">
        <v>266</v>
      </c>
      <c r="P617" t="s">
        <v>1618</v>
      </c>
      <c r="Q617" s="261">
        <v>44937.540821759299</v>
      </c>
    </row>
    <row r="618" spans="1:17" x14ac:dyDescent="0.35">
      <c r="A618" t="s">
        <v>1614</v>
      </c>
      <c r="B618" t="s">
        <v>1615</v>
      </c>
      <c r="C618" s="261">
        <v>44926</v>
      </c>
      <c r="D618" t="s">
        <v>1118</v>
      </c>
      <c r="E618" t="s">
        <v>1619</v>
      </c>
      <c r="F618" s="262">
        <v>0</v>
      </c>
      <c r="G618" t="s">
        <v>261</v>
      </c>
      <c r="H618" s="263">
        <v>59567942</v>
      </c>
      <c r="I618" s="262">
        <v>27487.65</v>
      </c>
      <c r="J618" t="s">
        <v>262</v>
      </c>
      <c r="K618" s="263">
        <v>29433.78</v>
      </c>
      <c r="L618" t="s">
        <v>263</v>
      </c>
      <c r="M618" t="s">
        <v>264</v>
      </c>
      <c r="N618" t="s">
        <v>265</v>
      </c>
      <c r="O618" t="s">
        <v>379</v>
      </c>
      <c r="P618" t="s">
        <v>1620</v>
      </c>
      <c r="Q618" s="261">
        <v>44974.761157407404</v>
      </c>
    </row>
    <row r="619" spans="1:17" x14ac:dyDescent="0.35">
      <c r="A619" t="s">
        <v>1614</v>
      </c>
      <c r="B619" t="s">
        <v>1615</v>
      </c>
      <c r="C619" s="261">
        <v>44926</v>
      </c>
      <c r="D619" t="s">
        <v>1118</v>
      </c>
      <c r="E619" t="s">
        <v>1621</v>
      </c>
      <c r="F619" s="262">
        <v>0</v>
      </c>
      <c r="G619" t="s">
        <v>261</v>
      </c>
      <c r="H619" s="263">
        <v>24161068</v>
      </c>
      <c r="I619" s="262">
        <v>11149.13</v>
      </c>
      <c r="J619" t="s">
        <v>262</v>
      </c>
      <c r="K619" s="263">
        <v>11938.49</v>
      </c>
      <c r="L619" t="s">
        <v>263</v>
      </c>
      <c r="M619" t="s">
        <v>264</v>
      </c>
      <c r="N619" t="s">
        <v>265</v>
      </c>
      <c r="O619" t="s">
        <v>266</v>
      </c>
      <c r="P619" t="s">
        <v>1622</v>
      </c>
      <c r="Q619" s="261">
        <v>44974.761157407404</v>
      </c>
    </row>
    <row r="620" spans="1:17" x14ac:dyDescent="0.35">
      <c r="A620" t="s">
        <v>1614</v>
      </c>
      <c r="B620" t="s">
        <v>1615</v>
      </c>
      <c r="C620" s="261">
        <v>44926</v>
      </c>
      <c r="D620" t="s">
        <v>1623</v>
      </c>
      <c r="E620" t="s">
        <v>1624</v>
      </c>
      <c r="F620" s="262">
        <v>0</v>
      </c>
      <c r="G620" t="s">
        <v>261</v>
      </c>
      <c r="H620" s="263">
        <v>-1705211</v>
      </c>
      <c r="I620" s="262">
        <v>-786.87</v>
      </c>
      <c r="J620" t="s">
        <v>262</v>
      </c>
      <c r="K620" s="263">
        <v>-842.58</v>
      </c>
      <c r="L620" t="s">
        <v>263</v>
      </c>
      <c r="M620" t="s">
        <v>264</v>
      </c>
      <c r="N620" t="s">
        <v>265</v>
      </c>
      <c r="O620" t="s">
        <v>266</v>
      </c>
      <c r="P620" t="s">
        <v>1625</v>
      </c>
      <c r="Q620" s="261">
        <v>44973.646851851903</v>
      </c>
    </row>
    <row r="621" spans="1:17" x14ac:dyDescent="0.35">
      <c r="A621" t="s">
        <v>1614</v>
      </c>
      <c r="B621" t="s">
        <v>1615</v>
      </c>
      <c r="C621" s="261">
        <v>44926</v>
      </c>
      <c r="D621" t="s">
        <v>1626</v>
      </c>
      <c r="E621" t="s">
        <v>1627</v>
      </c>
      <c r="F621" s="262">
        <v>0</v>
      </c>
      <c r="G621" t="s">
        <v>261</v>
      </c>
      <c r="H621" s="263">
        <v>22250152</v>
      </c>
      <c r="I621" s="262">
        <v>10841.04</v>
      </c>
      <c r="J621" t="s">
        <v>262</v>
      </c>
      <c r="K621" s="263">
        <v>11608.59</v>
      </c>
      <c r="L621" t="s">
        <v>263</v>
      </c>
      <c r="M621" t="s">
        <v>264</v>
      </c>
      <c r="N621" t="s">
        <v>265</v>
      </c>
      <c r="O621" t="s">
        <v>379</v>
      </c>
      <c r="P621" t="s">
        <v>1628</v>
      </c>
      <c r="Q621" s="261">
        <v>44988.460543981499</v>
      </c>
    </row>
    <row r="622" spans="1:17" x14ac:dyDescent="0.35">
      <c r="A622" t="s">
        <v>1614</v>
      </c>
      <c r="B622" t="s">
        <v>1615</v>
      </c>
      <c r="C622" s="261">
        <v>44966</v>
      </c>
      <c r="D622" t="s">
        <v>1629</v>
      </c>
      <c r="E622" t="s">
        <v>453</v>
      </c>
      <c r="F622" s="262">
        <v>0</v>
      </c>
      <c r="G622" t="s">
        <v>261</v>
      </c>
      <c r="H622" s="263">
        <v>500000</v>
      </c>
      <c r="I622" s="262">
        <v>226.67</v>
      </c>
      <c r="J622" t="s">
        <v>262</v>
      </c>
      <c r="K622" s="263">
        <v>244.3</v>
      </c>
      <c r="L622" t="s">
        <v>263</v>
      </c>
      <c r="M622" t="s">
        <v>264</v>
      </c>
      <c r="N622" t="s">
        <v>265</v>
      </c>
      <c r="O622" t="s">
        <v>294</v>
      </c>
      <c r="P622" t="s">
        <v>1630</v>
      </c>
      <c r="Q622" s="261">
        <v>44982.594386574099</v>
      </c>
    </row>
    <row r="623" spans="1:17" x14ac:dyDescent="0.35">
      <c r="A623" t="s">
        <v>1614</v>
      </c>
      <c r="B623" t="s">
        <v>1615</v>
      </c>
      <c r="C623" s="261">
        <v>44966</v>
      </c>
      <c r="D623" t="s">
        <v>1629</v>
      </c>
      <c r="E623" t="s">
        <v>453</v>
      </c>
      <c r="F623" s="262">
        <v>0</v>
      </c>
      <c r="G623" t="s">
        <v>261</v>
      </c>
      <c r="H623" s="263">
        <v>500000</v>
      </c>
      <c r="I623" s="262">
        <v>226.67</v>
      </c>
      <c r="J623" t="s">
        <v>262</v>
      </c>
      <c r="K623" s="263">
        <v>244.3</v>
      </c>
      <c r="L623" t="s">
        <v>263</v>
      </c>
      <c r="M623" t="s">
        <v>264</v>
      </c>
      <c r="N623" t="s">
        <v>265</v>
      </c>
      <c r="O623" t="s">
        <v>294</v>
      </c>
      <c r="P623" t="s">
        <v>1631</v>
      </c>
      <c r="Q623" s="261">
        <v>44982.594386574099</v>
      </c>
    </row>
    <row r="624" spans="1:17" x14ac:dyDescent="0.35">
      <c r="A624" t="s">
        <v>1614</v>
      </c>
      <c r="B624" t="s">
        <v>1615</v>
      </c>
      <c r="C624" s="261">
        <v>44966</v>
      </c>
      <c r="D624" t="s">
        <v>1629</v>
      </c>
      <c r="E624" t="s">
        <v>453</v>
      </c>
      <c r="F624" s="262">
        <v>0</v>
      </c>
      <c r="G624" t="s">
        <v>261</v>
      </c>
      <c r="H624" s="263">
        <v>500000</v>
      </c>
      <c r="I624" s="262">
        <v>226.67</v>
      </c>
      <c r="J624" t="s">
        <v>262</v>
      </c>
      <c r="K624" s="263">
        <v>244.3</v>
      </c>
      <c r="L624" t="s">
        <v>263</v>
      </c>
      <c r="M624" t="s">
        <v>264</v>
      </c>
      <c r="N624" t="s">
        <v>265</v>
      </c>
      <c r="O624" t="s">
        <v>294</v>
      </c>
      <c r="P624" t="s">
        <v>1632</v>
      </c>
      <c r="Q624" s="261">
        <v>44982.594386574099</v>
      </c>
    </row>
    <row r="625" spans="1:17" x14ac:dyDescent="0.35">
      <c r="A625" t="s">
        <v>1614</v>
      </c>
      <c r="B625" t="s">
        <v>1615</v>
      </c>
      <c r="C625" s="261">
        <v>44985</v>
      </c>
      <c r="D625" t="s">
        <v>1633</v>
      </c>
      <c r="E625" t="s">
        <v>1634</v>
      </c>
      <c r="F625" s="262">
        <v>0</v>
      </c>
      <c r="G625" t="s">
        <v>261</v>
      </c>
      <c r="H625" s="263">
        <v>675717</v>
      </c>
      <c r="I625" s="262">
        <v>312.48</v>
      </c>
      <c r="J625" t="s">
        <v>262</v>
      </c>
      <c r="K625" s="263">
        <v>329.35</v>
      </c>
      <c r="L625" t="s">
        <v>263</v>
      </c>
      <c r="M625" t="s">
        <v>264</v>
      </c>
      <c r="N625" t="s">
        <v>265</v>
      </c>
      <c r="O625" t="s">
        <v>294</v>
      </c>
      <c r="P625" t="s">
        <v>1635</v>
      </c>
      <c r="Q625" s="261">
        <v>44999.3614930556</v>
      </c>
    </row>
    <row r="626" spans="1:17" x14ac:dyDescent="0.35">
      <c r="C626" s="261"/>
      <c r="E626" s="264" t="s">
        <v>1636</v>
      </c>
      <c r="F626" s="265"/>
      <c r="G626" s="264"/>
      <c r="H626" s="266"/>
      <c r="I626" s="265"/>
      <c r="J626" s="264"/>
      <c r="K626" s="266">
        <f>SUBTOTAL(109,K617:K625)</f>
        <v>54036.110000000008</v>
      </c>
      <c r="Q626" s="261"/>
    </row>
    <row r="627" spans="1:17" x14ac:dyDescent="0.35">
      <c r="C627" s="261"/>
      <c r="E627" s="269" t="s">
        <v>3273</v>
      </c>
      <c r="F627" s="270"/>
      <c r="G627" s="269"/>
      <c r="H627" s="271"/>
      <c r="I627" s="270"/>
      <c r="J627" s="269"/>
      <c r="K627" s="271">
        <f>K616+K626</f>
        <v>107089.28</v>
      </c>
      <c r="Q627" s="261"/>
    </row>
    <row r="628" spans="1:17" x14ac:dyDescent="0.35">
      <c r="A628" t="s">
        <v>1637</v>
      </c>
      <c r="B628" t="s">
        <v>1638</v>
      </c>
      <c r="C628" s="261">
        <v>44680</v>
      </c>
      <c r="D628" t="s">
        <v>1639</v>
      </c>
      <c r="E628" t="s">
        <v>1640</v>
      </c>
      <c r="F628" s="262">
        <v>0</v>
      </c>
      <c r="G628" t="s">
        <v>261</v>
      </c>
      <c r="H628" s="263">
        <v>2916023</v>
      </c>
      <c r="I628" s="262">
        <v>1360.48</v>
      </c>
      <c r="J628" t="s">
        <v>262</v>
      </c>
      <c r="K628" s="263">
        <v>1456.39</v>
      </c>
      <c r="L628" t="s">
        <v>263</v>
      </c>
      <c r="M628" t="s">
        <v>264</v>
      </c>
      <c r="N628" t="s">
        <v>265</v>
      </c>
      <c r="O628" t="s">
        <v>266</v>
      </c>
      <c r="P628" t="s">
        <v>1641</v>
      </c>
      <c r="Q628" s="261">
        <v>44692.404756944401</v>
      </c>
    </row>
    <row r="629" spans="1:17" x14ac:dyDescent="0.35">
      <c r="A629" t="s">
        <v>1637</v>
      </c>
      <c r="B629" t="s">
        <v>1638</v>
      </c>
      <c r="C629" s="261">
        <v>44742</v>
      </c>
      <c r="D629" t="s">
        <v>870</v>
      </c>
      <c r="E629" t="s">
        <v>1642</v>
      </c>
      <c r="F629" s="262">
        <v>0</v>
      </c>
      <c r="G629" t="s">
        <v>261</v>
      </c>
      <c r="H629" s="263">
        <v>28250000</v>
      </c>
      <c r="I629" s="262">
        <v>13315.93</v>
      </c>
      <c r="J629" t="s">
        <v>262</v>
      </c>
      <c r="K629" s="263">
        <v>14048.31</v>
      </c>
      <c r="L629" t="s">
        <v>263</v>
      </c>
      <c r="M629" t="s">
        <v>264</v>
      </c>
      <c r="N629" t="s">
        <v>265</v>
      </c>
      <c r="O629" t="s">
        <v>379</v>
      </c>
      <c r="P629" t="s">
        <v>1643</v>
      </c>
      <c r="Q629" s="261">
        <v>44755.598460648202</v>
      </c>
    </row>
    <row r="630" spans="1:17" x14ac:dyDescent="0.35">
      <c r="A630" t="s">
        <v>1637</v>
      </c>
      <c r="B630" t="s">
        <v>1638</v>
      </c>
      <c r="C630" s="261">
        <v>44771</v>
      </c>
      <c r="D630" t="s">
        <v>1644</v>
      </c>
      <c r="E630" t="s">
        <v>1645</v>
      </c>
      <c r="F630" s="262">
        <v>0</v>
      </c>
      <c r="G630" t="s">
        <v>261</v>
      </c>
      <c r="H630" s="263">
        <v>169700</v>
      </c>
      <c r="I630" s="262">
        <v>82.68</v>
      </c>
      <c r="J630" t="s">
        <v>262</v>
      </c>
      <c r="K630" s="263">
        <v>84.19</v>
      </c>
      <c r="L630" t="s">
        <v>263</v>
      </c>
      <c r="M630" t="s">
        <v>264</v>
      </c>
      <c r="N630" t="s">
        <v>265</v>
      </c>
      <c r="O630" t="s">
        <v>266</v>
      </c>
      <c r="P630" t="s">
        <v>1646</v>
      </c>
      <c r="Q630" s="261">
        <v>44777.568900462997</v>
      </c>
    </row>
    <row r="631" spans="1:17" x14ac:dyDescent="0.35">
      <c r="A631" t="s">
        <v>1637</v>
      </c>
      <c r="B631" t="s">
        <v>1638</v>
      </c>
      <c r="C631" s="261">
        <v>44771</v>
      </c>
      <c r="D631" t="s">
        <v>1644</v>
      </c>
      <c r="E631" t="s">
        <v>1647</v>
      </c>
      <c r="F631" s="262">
        <v>0</v>
      </c>
      <c r="G631" t="s">
        <v>261</v>
      </c>
      <c r="H631" s="263">
        <v>1009258</v>
      </c>
      <c r="I631" s="262">
        <v>491.75</v>
      </c>
      <c r="J631" t="s">
        <v>262</v>
      </c>
      <c r="K631" s="263">
        <v>500.75</v>
      </c>
      <c r="L631" t="s">
        <v>263</v>
      </c>
      <c r="M631" t="s">
        <v>264</v>
      </c>
      <c r="N631" t="s">
        <v>265</v>
      </c>
      <c r="O631" t="s">
        <v>266</v>
      </c>
      <c r="P631" t="s">
        <v>1648</v>
      </c>
      <c r="Q631" s="261">
        <v>44777.568888888898</v>
      </c>
    </row>
    <row r="632" spans="1:17" x14ac:dyDescent="0.35">
      <c r="C632" s="261"/>
      <c r="E632" s="264" t="s">
        <v>1649</v>
      </c>
      <c r="F632" s="265"/>
      <c r="G632" s="264"/>
      <c r="H632" s="266"/>
      <c r="I632" s="265"/>
      <c r="J632" s="264"/>
      <c r="K632" s="266">
        <f>SUBTOTAL(109,K628:K631)</f>
        <v>16089.64</v>
      </c>
      <c r="Q632" s="261"/>
    </row>
    <row r="633" spans="1:17" x14ac:dyDescent="0.35">
      <c r="A633" t="s">
        <v>1650</v>
      </c>
      <c r="B633" t="s">
        <v>1651</v>
      </c>
      <c r="C633" s="261">
        <v>44680</v>
      </c>
      <c r="D633" t="s">
        <v>1639</v>
      </c>
      <c r="E633" t="s">
        <v>1652</v>
      </c>
      <c r="F633" s="262">
        <v>0</v>
      </c>
      <c r="G633" t="s">
        <v>261</v>
      </c>
      <c r="H633" s="263">
        <v>5832046</v>
      </c>
      <c r="I633" s="262">
        <v>2720.96</v>
      </c>
      <c r="J633" t="s">
        <v>262</v>
      </c>
      <c r="K633" s="263">
        <v>2912.79</v>
      </c>
      <c r="L633" t="s">
        <v>263</v>
      </c>
      <c r="M633" t="s">
        <v>264</v>
      </c>
      <c r="N633" t="s">
        <v>265</v>
      </c>
      <c r="O633" t="s">
        <v>266</v>
      </c>
      <c r="P633" t="s">
        <v>1653</v>
      </c>
      <c r="Q633" s="261">
        <v>44692.404756944401</v>
      </c>
    </row>
    <row r="634" spans="1:17" x14ac:dyDescent="0.35">
      <c r="A634" t="s">
        <v>1650</v>
      </c>
      <c r="B634" t="s">
        <v>1651</v>
      </c>
      <c r="C634" s="261">
        <v>44771</v>
      </c>
      <c r="D634" t="s">
        <v>1644</v>
      </c>
      <c r="E634" t="s">
        <v>1654</v>
      </c>
      <c r="F634" s="262">
        <v>0</v>
      </c>
      <c r="G634" t="s">
        <v>261</v>
      </c>
      <c r="H634" s="263">
        <v>12250000</v>
      </c>
      <c r="I634" s="262">
        <v>5968.62</v>
      </c>
      <c r="J634" t="s">
        <v>262</v>
      </c>
      <c r="K634" s="263">
        <v>6077.85</v>
      </c>
      <c r="L634" t="s">
        <v>263</v>
      </c>
      <c r="M634" t="s">
        <v>264</v>
      </c>
      <c r="N634" t="s">
        <v>265</v>
      </c>
      <c r="O634" t="s">
        <v>379</v>
      </c>
      <c r="P634" t="s">
        <v>1655</v>
      </c>
      <c r="Q634" s="261">
        <v>44777.568900462997</v>
      </c>
    </row>
    <row r="635" spans="1:17" x14ac:dyDescent="0.35">
      <c r="A635" t="s">
        <v>1650</v>
      </c>
      <c r="B635" t="s">
        <v>1651</v>
      </c>
      <c r="C635" s="261">
        <v>44771</v>
      </c>
      <c r="D635" t="s">
        <v>1644</v>
      </c>
      <c r="E635" t="s">
        <v>1656</v>
      </c>
      <c r="F635" s="262">
        <v>0</v>
      </c>
      <c r="G635" t="s">
        <v>261</v>
      </c>
      <c r="H635" s="263">
        <v>1211109</v>
      </c>
      <c r="I635" s="262">
        <v>590.09</v>
      </c>
      <c r="J635" t="s">
        <v>262</v>
      </c>
      <c r="K635" s="263">
        <v>600.89</v>
      </c>
      <c r="L635" t="s">
        <v>263</v>
      </c>
      <c r="M635" t="s">
        <v>264</v>
      </c>
      <c r="N635" t="s">
        <v>265</v>
      </c>
      <c r="O635" t="s">
        <v>266</v>
      </c>
      <c r="P635" t="s">
        <v>1657</v>
      </c>
      <c r="Q635" s="261">
        <v>44777.568900462997</v>
      </c>
    </row>
    <row r="636" spans="1:17" x14ac:dyDescent="0.35">
      <c r="A636" t="s">
        <v>1650</v>
      </c>
      <c r="B636" t="s">
        <v>1651</v>
      </c>
      <c r="C636" s="261">
        <v>44771</v>
      </c>
      <c r="D636" t="s">
        <v>1644</v>
      </c>
      <c r="E636" t="s">
        <v>1645</v>
      </c>
      <c r="F636" s="262">
        <v>0</v>
      </c>
      <c r="G636" t="s">
        <v>261</v>
      </c>
      <c r="H636" s="263">
        <v>203640</v>
      </c>
      <c r="I636" s="262">
        <v>99.22</v>
      </c>
      <c r="J636" t="s">
        <v>262</v>
      </c>
      <c r="K636" s="263">
        <v>101.04</v>
      </c>
      <c r="L636" t="s">
        <v>263</v>
      </c>
      <c r="M636" t="s">
        <v>264</v>
      </c>
      <c r="N636" t="s">
        <v>265</v>
      </c>
      <c r="O636" t="s">
        <v>266</v>
      </c>
      <c r="P636" t="s">
        <v>1658</v>
      </c>
      <c r="Q636" s="261">
        <v>44777.568900462997</v>
      </c>
    </row>
    <row r="637" spans="1:17" x14ac:dyDescent="0.35">
      <c r="A637" t="s">
        <v>1650</v>
      </c>
      <c r="B637" t="s">
        <v>1651</v>
      </c>
      <c r="C637" s="261">
        <v>44771</v>
      </c>
      <c r="D637" t="s">
        <v>1644</v>
      </c>
      <c r="E637" t="s">
        <v>1659</v>
      </c>
      <c r="F637" s="262">
        <v>0</v>
      </c>
      <c r="G637" t="s">
        <v>261</v>
      </c>
      <c r="H637" s="263">
        <v>918200</v>
      </c>
      <c r="I637" s="262">
        <v>447.38</v>
      </c>
      <c r="J637" t="s">
        <v>262</v>
      </c>
      <c r="K637" s="263">
        <v>455.57</v>
      </c>
      <c r="L637" t="s">
        <v>263</v>
      </c>
      <c r="M637" t="s">
        <v>264</v>
      </c>
      <c r="N637" t="s">
        <v>265</v>
      </c>
      <c r="O637" t="s">
        <v>379</v>
      </c>
      <c r="P637" t="s">
        <v>1660</v>
      </c>
      <c r="Q637" s="261">
        <v>44777.568900462997</v>
      </c>
    </row>
    <row r="638" spans="1:17" x14ac:dyDescent="0.35">
      <c r="A638" t="s">
        <v>1650</v>
      </c>
      <c r="B638" t="s">
        <v>1651</v>
      </c>
      <c r="C638" s="261">
        <v>44834</v>
      </c>
      <c r="D638" t="s">
        <v>877</v>
      </c>
      <c r="E638" t="s">
        <v>1661</v>
      </c>
      <c r="F638" s="262">
        <v>0</v>
      </c>
      <c r="G638" t="s">
        <v>261</v>
      </c>
      <c r="H638" s="263">
        <v>24235700</v>
      </c>
      <c r="I638" s="262">
        <v>12414.89</v>
      </c>
      <c r="J638" t="s">
        <v>262</v>
      </c>
      <c r="K638" s="263">
        <v>11961.75</v>
      </c>
      <c r="L638" t="s">
        <v>263</v>
      </c>
      <c r="M638" t="s">
        <v>264</v>
      </c>
      <c r="N638" t="s">
        <v>265</v>
      </c>
      <c r="O638" t="s">
        <v>266</v>
      </c>
      <c r="P638" t="s">
        <v>1662</v>
      </c>
      <c r="Q638" s="261">
        <v>44847.452696759297</v>
      </c>
    </row>
    <row r="639" spans="1:17" x14ac:dyDescent="0.35">
      <c r="A639" t="s">
        <v>1650</v>
      </c>
      <c r="B639" t="s">
        <v>1651</v>
      </c>
      <c r="C639" s="261">
        <v>44925</v>
      </c>
      <c r="D639" t="s">
        <v>1616</v>
      </c>
      <c r="E639" t="s">
        <v>1617</v>
      </c>
      <c r="F639" s="262">
        <v>0</v>
      </c>
      <c r="G639" t="s">
        <v>261</v>
      </c>
      <c r="H639" s="263">
        <v>1705211</v>
      </c>
      <c r="I639" s="262">
        <v>786.87</v>
      </c>
      <c r="J639" t="s">
        <v>262</v>
      </c>
      <c r="K639" s="263">
        <v>835.58</v>
      </c>
      <c r="L639" t="s">
        <v>263</v>
      </c>
      <c r="M639" t="s">
        <v>264</v>
      </c>
      <c r="N639" t="s">
        <v>265</v>
      </c>
      <c r="O639" t="s">
        <v>266</v>
      </c>
      <c r="P639" t="s">
        <v>1663</v>
      </c>
      <c r="Q639" s="261">
        <v>44937.540821759299</v>
      </c>
    </row>
    <row r="640" spans="1:17" x14ac:dyDescent="0.35">
      <c r="A640" t="s">
        <v>1650</v>
      </c>
      <c r="B640" t="s">
        <v>1651</v>
      </c>
      <c r="C640" s="261">
        <v>44926</v>
      </c>
      <c r="D640" t="s">
        <v>1664</v>
      </c>
      <c r="E640" t="s">
        <v>1665</v>
      </c>
      <c r="F640" s="262">
        <v>0</v>
      </c>
      <c r="G640" t="s">
        <v>261</v>
      </c>
      <c r="H640" s="263">
        <v>6661945</v>
      </c>
      <c r="I640" s="262">
        <v>3074.16</v>
      </c>
      <c r="J640" t="s">
        <v>262</v>
      </c>
      <c r="K640" s="263">
        <v>3291.81</v>
      </c>
      <c r="L640" t="s">
        <v>263</v>
      </c>
      <c r="M640" t="s">
        <v>264</v>
      </c>
      <c r="N640" t="s">
        <v>265</v>
      </c>
      <c r="O640" t="s">
        <v>266</v>
      </c>
      <c r="P640" t="s">
        <v>1666</v>
      </c>
      <c r="Q640" s="261">
        <v>44973.646840277797</v>
      </c>
    </row>
    <row r="641" spans="1:17" x14ac:dyDescent="0.35">
      <c r="A641" t="s">
        <v>1650</v>
      </c>
      <c r="B641" t="s">
        <v>1651</v>
      </c>
      <c r="C641" s="261">
        <v>44926</v>
      </c>
      <c r="D641" t="s">
        <v>1623</v>
      </c>
      <c r="E641" t="s">
        <v>1667</v>
      </c>
      <c r="F641" s="262">
        <v>0</v>
      </c>
      <c r="G641" t="s">
        <v>261</v>
      </c>
      <c r="H641" s="263">
        <v>-1705211</v>
      </c>
      <c r="I641" s="262">
        <v>-786.87</v>
      </c>
      <c r="J641" t="s">
        <v>262</v>
      </c>
      <c r="K641" s="263">
        <v>-842.58</v>
      </c>
      <c r="L641" t="s">
        <v>263</v>
      </c>
      <c r="M641" t="s">
        <v>264</v>
      </c>
      <c r="N641" t="s">
        <v>265</v>
      </c>
      <c r="O641" t="s">
        <v>266</v>
      </c>
      <c r="P641" t="s">
        <v>1668</v>
      </c>
      <c r="Q641" s="261">
        <v>44973.646851851903</v>
      </c>
    </row>
    <row r="642" spans="1:17" x14ac:dyDescent="0.35">
      <c r="A642" t="s">
        <v>1650</v>
      </c>
      <c r="B642" t="s">
        <v>1651</v>
      </c>
      <c r="C642" s="261">
        <v>45016</v>
      </c>
      <c r="D642" t="s">
        <v>1669</v>
      </c>
      <c r="E642" t="s">
        <v>1670</v>
      </c>
      <c r="F642" s="262">
        <v>0</v>
      </c>
      <c r="G642" t="s">
        <v>261</v>
      </c>
      <c r="H642" s="263">
        <v>16250000</v>
      </c>
      <c r="I642" s="262">
        <v>7357.7</v>
      </c>
      <c r="J642" t="s">
        <v>262</v>
      </c>
      <c r="K642" s="263">
        <v>7904.38</v>
      </c>
      <c r="L642" t="s">
        <v>263</v>
      </c>
      <c r="M642" t="s">
        <v>264</v>
      </c>
      <c r="N642" t="s">
        <v>265</v>
      </c>
      <c r="O642" t="s">
        <v>379</v>
      </c>
      <c r="P642" t="s">
        <v>1671</v>
      </c>
      <c r="Q642" s="261">
        <v>45029.643831018497</v>
      </c>
    </row>
    <row r="643" spans="1:17" x14ac:dyDescent="0.35">
      <c r="A643" t="s">
        <v>1650</v>
      </c>
      <c r="B643" t="s">
        <v>1651</v>
      </c>
      <c r="C643" s="261">
        <v>45016</v>
      </c>
      <c r="D643" t="s">
        <v>1669</v>
      </c>
      <c r="E643" t="s">
        <v>1672</v>
      </c>
      <c r="F643" s="262">
        <v>0</v>
      </c>
      <c r="G643" t="s">
        <v>261</v>
      </c>
      <c r="H643" s="263">
        <v>14630800</v>
      </c>
      <c r="I643" s="262">
        <v>6624.56</v>
      </c>
      <c r="J643" t="s">
        <v>262</v>
      </c>
      <c r="K643" s="263">
        <v>7116.76</v>
      </c>
      <c r="L643" t="s">
        <v>263</v>
      </c>
      <c r="M643" t="s">
        <v>264</v>
      </c>
      <c r="N643" t="s">
        <v>265</v>
      </c>
      <c r="O643" t="s">
        <v>379</v>
      </c>
      <c r="P643" t="s">
        <v>1673</v>
      </c>
      <c r="Q643" s="261">
        <v>45029.643831018497</v>
      </c>
    </row>
    <row r="644" spans="1:17" x14ac:dyDescent="0.35">
      <c r="A644" t="s">
        <v>1650</v>
      </c>
      <c r="B644" t="s">
        <v>1651</v>
      </c>
      <c r="C644" s="261">
        <v>45016</v>
      </c>
      <c r="D644" t="s">
        <v>1669</v>
      </c>
      <c r="E644" t="s">
        <v>1674</v>
      </c>
      <c r="F644" s="262">
        <v>0</v>
      </c>
      <c r="G644" t="s">
        <v>261</v>
      </c>
      <c r="H644" s="263">
        <v>16530378</v>
      </c>
      <c r="I644" s="262">
        <v>7484.65</v>
      </c>
      <c r="J644" t="s">
        <v>262</v>
      </c>
      <c r="K644" s="263">
        <v>8040.76</v>
      </c>
      <c r="L644" t="s">
        <v>263</v>
      </c>
      <c r="M644" t="s">
        <v>264</v>
      </c>
      <c r="N644" t="s">
        <v>265</v>
      </c>
      <c r="O644" t="s">
        <v>266</v>
      </c>
      <c r="P644" t="s">
        <v>1675</v>
      </c>
      <c r="Q644" s="261">
        <v>45029.643831018497</v>
      </c>
    </row>
    <row r="645" spans="1:17" x14ac:dyDescent="0.35">
      <c r="A645" t="s">
        <v>1650</v>
      </c>
      <c r="B645" t="s">
        <v>1651</v>
      </c>
      <c r="C645" s="261">
        <v>45076</v>
      </c>
      <c r="D645" t="s">
        <v>1676</v>
      </c>
      <c r="E645" t="s">
        <v>1677</v>
      </c>
      <c r="F645" s="262">
        <v>0</v>
      </c>
      <c r="G645" t="s">
        <v>261</v>
      </c>
      <c r="H645" s="263">
        <v>26583898</v>
      </c>
      <c r="I645" s="262">
        <v>8871.24</v>
      </c>
      <c r="J645" t="s">
        <v>262</v>
      </c>
      <c r="K645" s="263">
        <v>9520.61</v>
      </c>
      <c r="L645" t="s">
        <v>263</v>
      </c>
      <c r="M645" t="s">
        <v>264</v>
      </c>
      <c r="N645" t="s">
        <v>265</v>
      </c>
      <c r="O645" t="s">
        <v>379</v>
      </c>
      <c r="P645" t="s">
        <v>1678</v>
      </c>
      <c r="Q645" s="261">
        <v>45084.393506944398</v>
      </c>
    </row>
    <row r="646" spans="1:17" x14ac:dyDescent="0.35">
      <c r="A646" t="s">
        <v>1650</v>
      </c>
      <c r="B646" t="s">
        <v>1651</v>
      </c>
      <c r="C646" s="261">
        <v>45083</v>
      </c>
      <c r="D646" t="s">
        <v>1679</v>
      </c>
      <c r="E646" t="s">
        <v>1680</v>
      </c>
      <c r="F646" s="262">
        <v>0</v>
      </c>
      <c r="G646" t="s">
        <v>261</v>
      </c>
      <c r="H646" s="263">
        <v>47717743</v>
      </c>
      <c r="I646" s="262">
        <v>15995.38</v>
      </c>
      <c r="J646" t="s">
        <v>262</v>
      </c>
      <c r="K646" s="263">
        <v>17083.07</v>
      </c>
      <c r="L646" t="s">
        <v>263</v>
      </c>
      <c r="M646" t="s">
        <v>264</v>
      </c>
      <c r="N646" t="s">
        <v>265</v>
      </c>
      <c r="O646" t="s">
        <v>379</v>
      </c>
      <c r="P646" t="s">
        <v>1681</v>
      </c>
      <c r="Q646" s="261">
        <v>45084.393599536997</v>
      </c>
    </row>
    <row r="647" spans="1:17" x14ac:dyDescent="0.35">
      <c r="C647" s="261"/>
      <c r="E647" s="264" t="s">
        <v>1682</v>
      </c>
      <c r="F647" s="265"/>
      <c r="G647" s="264"/>
      <c r="H647" s="266"/>
      <c r="I647" s="265"/>
      <c r="J647" s="264"/>
      <c r="K647" s="266">
        <f>SUBTOTAL(109,K633:K646)</f>
        <v>75060.28</v>
      </c>
      <c r="Q647" s="261"/>
    </row>
    <row r="648" spans="1:17" x14ac:dyDescent="0.35">
      <c r="A648" t="s">
        <v>1683</v>
      </c>
      <c r="B648" t="s">
        <v>1684</v>
      </c>
      <c r="C648" s="261">
        <v>44680</v>
      </c>
      <c r="D648" t="s">
        <v>1639</v>
      </c>
      <c r="E648" t="s">
        <v>1652</v>
      </c>
      <c r="F648" s="262">
        <v>0</v>
      </c>
      <c r="G648" t="s">
        <v>261</v>
      </c>
      <c r="H648" s="263">
        <v>2916023</v>
      </c>
      <c r="I648" s="262">
        <v>1360.48</v>
      </c>
      <c r="J648" t="s">
        <v>262</v>
      </c>
      <c r="K648" s="263">
        <v>1456.39</v>
      </c>
      <c r="L648" t="s">
        <v>263</v>
      </c>
      <c r="M648" t="s">
        <v>264</v>
      </c>
      <c r="N648" t="s">
        <v>265</v>
      </c>
      <c r="O648" t="s">
        <v>266</v>
      </c>
      <c r="P648" t="s">
        <v>1685</v>
      </c>
      <c r="Q648" s="261">
        <v>44692.404756944401</v>
      </c>
    </row>
    <row r="649" spans="1:17" x14ac:dyDescent="0.35">
      <c r="A649" t="s">
        <v>1683</v>
      </c>
      <c r="B649" t="s">
        <v>1684</v>
      </c>
      <c r="C649" s="261">
        <v>44771</v>
      </c>
      <c r="D649" t="s">
        <v>1644</v>
      </c>
      <c r="E649" t="s">
        <v>1656</v>
      </c>
      <c r="F649" s="262">
        <v>0</v>
      </c>
      <c r="G649" t="s">
        <v>261</v>
      </c>
      <c r="H649" s="263">
        <v>1009258</v>
      </c>
      <c r="I649" s="262">
        <v>491.75</v>
      </c>
      <c r="J649" t="s">
        <v>262</v>
      </c>
      <c r="K649" s="263">
        <v>500.75</v>
      </c>
      <c r="L649" t="s">
        <v>263</v>
      </c>
      <c r="M649" t="s">
        <v>264</v>
      </c>
      <c r="N649" t="s">
        <v>265</v>
      </c>
      <c r="O649" t="s">
        <v>266</v>
      </c>
      <c r="P649" t="s">
        <v>1686</v>
      </c>
      <c r="Q649" s="261">
        <v>44777.568900462997</v>
      </c>
    </row>
    <row r="650" spans="1:17" x14ac:dyDescent="0.35">
      <c r="A650" t="s">
        <v>1683</v>
      </c>
      <c r="B650" t="s">
        <v>1684</v>
      </c>
      <c r="C650" s="261">
        <v>44771</v>
      </c>
      <c r="D650" t="s">
        <v>1644</v>
      </c>
      <c r="E650" t="s">
        <v>1645</v>
      </c>
      <c r="F650" s="262">
        <v>0</v>
      </c>
      <c r="G650" t="s">
        <v>261</v>
      </c>
      <c r="H650" s="263">
        <v>169700</v>
      </c>
      <c r="I650" s="262">
        <v>82.68</v>
      </c>
      <c r="J650" t="s">
        <v>262</v>
      </c>
      <c r="K650" s="263">
        <v>84.19</v>
      </c>
      <c r="L650" t="s">
        <v>263</v>
      </c>
      <c r="M650" t="s">
        <v>264</v>
      </c>
      <c r="N650" t="s">
        <v>265</v>
      </c>
      <c r="O650" t="s">
        <v>266</v>
      </c>
      <c r="P650" t="s">
        <v>1687</v>
      </c>
      <c r="Q650" s="261">
        <v>44777.568900462997</v>
      </c>
    </row>
    <row r="651" spans="1:17" x14ac:dyDescent="0.35">
      <c r="A651" t="s">
        <v>1683</v>
      </c>
      <c r="B651" t="s">
        <v>1684</v>
      </c>
      <c r="C651" s="261">
        <v>44834</v>
      </c>
      <c r="D651" t="s">
        <v>877</v>
      </c>
      <c r="E651" t="s">
        <v>878</v>
      </c>
      <c r="F651" s="262">
        <v>0</v>
      </c>
      <c r="G651" t="s">
        <v>261</v>
      </c>
      <c r="H651" s="263">
        <v>3815813</v>
      </c>
      <c r="I651" s="262">
        <v>1954.67</v>
      </c>
      <c r="J651" t="s">
        <v>262</v>
      </c>
      <c r="K651" s="263">
        <v>1883.32</v>
      </c>
      <c r="L651" t="s">
        <v>263</v>
      </c>
      <c r="M651" t="s">
        <v>264</v>
      </c>
      <c r="N651" t="s">
        <v>265</v>
      </c>
      <c r="O651" t="s">
        <v>266</v>
      </c>
      <c r="P651" t="s">
        <v>1688</v>
      </c>
      <c r="Q651" s="261">
        <v>44847.452696759297</v>
      </c>
    </row>
    <row r="652" spans="1:17" x14ac:dyDescent="0.35">
      <c r="A652" t="s">
        <v>1683</v>
      </c>
      <c r="B652" t="s">
        <v>1684</v>
      </c>
      <c r="C652" s="261">
        <v>44834</v>
      </c>
      <c r="D652" t="s">
        <v>877</v>
      </c>
      <c r="E652" t="s">
        <v>1689</v>
      </c>
      <c r="F652" s="262">
        <v>0</v>
      </c>
      <c r="G652" t="s">
        <v>261</v>
      </c>
      <c r="H652" s="263">
        <v>7000000</v>
      </c>
      <c r="I652" s="262">
        <v>3585.8</v>
      </c>
      <c r="J652" t="s">
        <v>262</v>
      </c>
      <c r="K652" s="263">
        <v>3454.92</v>
      </c>
      <c r="L652" t="s">
        <v>263</v>
      </c>
      <c r="M652" t="s">
        <v>264</v>
      </c>
      <c r="N652" t="s">
        <v>265</v>
      </c>
      <c r="O652" t="s">
        <v>379</v>
      </c>
      <c r="P652" t="s">
        <v>1690</v>
      </c>
      <c r="Q652" s="261">
        <v>44847.452696759297</v>
      </c>
    </row>
    <row r="653" spans="1:17" x14ac:dyDescent="0.35">
      <c r="A653" t="s">
        <v>1683</v>
      </c>
      <c r="B653" t="s">
        <v>1684</v>
      </c>
      <c r="C653" s="261">
        <v>44861</v>
      </c>
      <c r="D653" t="s">
        <v>880</v>
      </c>
      <c r="E653" t="s">
        <v>1691</v>
      </c>
      <c r="F653" s="262">
        <v>0</v>
      </c>
      <c r="G653" t="s">
        <v>261</v>
      </c>
      <c r="H653" s="263">
        <v>5900000</v>
      </c>
      <c r="I653" s="262">
        <v>2954.36</v>
      </c>
      <c r="J653" t="s">
        <v>262</v>
      </c>
      <c r="K653" s="263">
        <v>2905.61</v>
      </c>
      <c r="L653" t="s">
        <v>263</v>
      </c>
      <c r="M653" t="s">
        <v>264</v>
      </c>
      <c r="N653" t="s">
        <v>265</v>
      </c>
      <c r="O653" t="s">
        <v>379</v>
      </c>
      <c r="P653" t="s">
        <v>1692</v>
      </c>
      <c r="Q653" s="261">
        <v>44868.302430555603</v>
      </c>
    </row>
    <row r="654" spans="1:17" x14ac:dyDescent="0.35">
      <c r="A654" t="s">
        <v>1683</v>
      </c>
      <c r="B654" t="s">
        <v>1684</v>
      </c>
      <c r="C654" s="261">
        <v>44862</v>
      </c>
      <c r="D654" t="s">
        <v>1693</v>
      </c>
      <c r="E654" t="s">
        <v>1694</v>
      </c>
      <c r="F654" s="262">
        <v>0</v>
      </c>
      <c r="G654" t="s">
        <v>261</v>
      </c>
      <c r="H654" s="263">
        <v>4284800</v>
      </c>
      <c r="I654" s="262">
        <v>2076.04</v>
      </c>
      <c r="J654" t="s">
        <v>262</v>
      </c>
      <c r="K654" s="263">
        <v>2041.79</v>
      </c>
      <c r="L654" t="s">
        <v>263</v>
      </c>
      <c r="M654" t="s">
        <v>264</v>
      </c>
      <c r="N654" t="s">
        <v>265</v>
      </c>
      <c r="O654" t="s">
        <v>501</v>
      </c>
      <c r="P654" t="s">
        <v>1695</v>
      </c>
      <c r="Q654" s="261">
        <v>44869.520254629599</v>
      </c>
    </row>
    <row r="655" spans="1:17" x14ac:dyDescent="0.35">
      <c r="A655" t="s">
        <v>1683</v>
      </c>
      <c r="B655" t="s">
        <v>1684</v>
      </c>
      <c r="C655" s="261">
        <v>44862</v>
      </c>
      <c r="D655" t="s">
        <v>1696</v>
      </c>
      <c r="E655" t="s">
        <v>1697</v>
      </c>
      <c r="F655" s="262">
        <v>0</v>
      </c>
      <c r="G655" t="s">
        <v>261</v>
      </c>
      <c r="H655" s="263">
        <v>1900844</v>
      </c>
      <c r="I655" s="262">
        <v>920.98</v>
      </c>
      <c r="J655" t="s">
        <v>262</v>
      </c>
      <c r="K655" s="263">
        <v>905.78</v>
      </c>
      <c r="L655" t="s">
        <v>263</v>
      </c>
      <c r="M655" t="s">
        <v>264</v>
      </c>
      <c r="N655" t="s">
        <v>265</v>
      </c>
      <c r="O655" t="s">
        <v>501</v>
      </c>
      <c r="P655" t="s">
        <v>1698</v>
      </c>
      <c r="Q655" s="261">
        <v>44869.520254629599</v>
      </c>
    </row>
    <row r="656" spans="1:17" x14ac:dyDescent="0.35">
      <c r="A656" t="s">
        <v>1683</v>
      </c>
      <c r="B656" t="s">
        <v>1684</v>
      </c>
      <c r="C656" s="261">
        <v>44862</v>
      </c>
      <c r="D656" t="s">
        <v>1699</v>
      </c>
      <c r="E656" t="s">
        <v>1700</v>
      </c>
      <c r="F656" s="262">
        <v>0</v>
      </c>
      <c r="G656" t="s">
        <v>261</v>
      </c>
      <c r="H656" s="263">
        <v>2900875</v>
      </c>
      <c r="I656" s="262">
        <v>1405.51</v>
      </c>
      <c r="J656" t="s">
        <v>262</v>
      </c>
      <c r="K656" s="263">
        <v>1382.32</v>
      </c>
      <c r="L656" t="s">
        <v>263</v>
      </c>
      <c r="M656" t="s">
        <v>264</v>
      </c>
      <c r="N656" t="s">
        <v>265</v>
      </c>
      <c r="O656" t="s">
        <v>501</v>
      </c>
      <c r="P656" t="s">
        <v>1701</v>
      </c>
      <c r="Q656" s="261">
        <v>44869.520254629599</v>
      </c>
    </row>
    <row r="657" spans="1:17" x14ac:dyDescent="0.35">
      <c r="A657" t="s">
        <v>1683</v>
      </c>
      <c r="B657" t="s">
        <v>1684</v>
      </c>
      <c r="C657" s="261">
        <v>44862</v>
      </c>
      <c r="D657" t="s">
        <v>1702</v>
      </c>
      <c r="E657" t="s">
        <v>1703</v>
      </c>
      <c r="F657" s="262">
        <v>0</v>
      </c>
      <c r="G657" t="s">
        <v>261</v>
      </c>
      <c r="H657" s="263">
        <v>253240</v>
      </c>
      <c r="I657" s="262">
        <v>126.25</v>
      </c>
      <c r="J657" t="s">
        <v>262</v>
      </c>
      <c r="K657" s="263">
        <v>124.17</v>
      </c>
      <c r="L657" t="s">
        <v>263</v>
      </c>
      <c r="M657" t="s">
        <v>264</v>
      </c>
      <c r="N657" t="s">
        <v>265</v>
      </c>
      <c r="O657" t="s">
        <v>501</v>
      </c>
      <c r="P657" t="s">
        <v>1704</v>
      </c>
      <c r="Q657" s="261">
        <v>44869.520254629599</v>
      </c>
    </row>
    <row r="658" spans="1:17" x14ac:dyDescent="0.35">
      <c r="A658" t="s">
        <v>1683</v>
      </c>
      <c r="B658" t="s">
        <v>1684</v>
      </c>
      <c r="C658" s="261">
        <v>44862</v>
      </c>
      <c r="D658" t="s">
        <v>1705</v>
      </c>
      <c r="E658" t="s">
        <v>1706</v>
      </c>
      <c r="F658" s="262">
        <v>0</v>
      </c>
      <c r="G658" t="s">
        <v>261</v>
      </c>
      <c r="H658" s="263">
        <v>-169904</v>
      </c>
      <c r="I658" s="262">
        <v>-84.71</v>
      </c>
      <c r="J658" t="s">
        <v>262</v>
      </c>
      <c r="K658" s="263">
        <v>-83.31</v>
      </c>
      <c r="L658" t="s">
        <v>263</v>
      </c>
      <c r="M658" t="s">
        <v>264</v>
      </c>
      <c r="N658" t="s">
        <v>265</v>
      </c>
      <c r="O658" t="s">
        <v>501</v>
      </c>
      <c r="P658" t="s">
        <v>1707</v>
      </c>
      <c r="Q658" s="261">
        <v>44869.520254629599</v>
      </c>
    </row>
    <row r="659" spans="1:17" x14ac:dyDescent="0.35">
      <c r="A659" t="s">
        <v>1683</v>
      </c>
      <c r="B659" t="s">
        <v>1684</v>
      </c>
      <c r="C659" s="261">
        <v>44862</v>
      </c>
      <c r="D659" t="s">
        <v>1705</v>
      </c>
      <c r="E659" t="s">
        <v>1708</v>
      </c>
      <c r="F659" s="262">
        <v>0</v>
      </c>
      <c r="G659" t="s">
        <v>261</v>
      </c>
      <c r="H659" s="263">
        <v>169904</v>
      </c>
      <c r="I659" s="262">
        <v>84.71</v>
      </c>
      <c r="J659" t="s">
        <v>262</v>
      </c>
      <c r="K659" s="263">
        <v>83.31</v>
      </c>
      <c r="L659" t="s">
        <v>263</v>
      </c>
      <c r="M659" t="s">
        <v>264</v>
      </c>
      <c r="N659" t="s">
        <v>265</v>
      </c>
      <c r="O659" t="s">
        <v>501</v>
      </c>
      <c r="P659" t="s">
        <v>1709</v>
      </c>
      <c r="Q659" s="261">
        <v>44869.520254629599</v>
      </c>
    </row>
    <row r="660" spans="1:17" x14ac:dyDescent="0.35">
      <c r="A660" t="s">
        <v>1683</v>
      </c>
      <c r="B660" t="s">
        <v>1684</v>
      </c>
      <c r="C660" s="261">
        <v>44862</v>
      </c>
      <c r="D660" t="s">
        <v>1710</v>
      </c>
      <c r="E660" t="s">
        <v>1711</v>
      </c>
      <c r="F660" s="262">
        <v>0</v>
      </c>
      <c r="G660" t="s">
        <v>261</v>
      </c>
      <c r="H660" s="263">
        <v>-391567</v>
      </c>
      <c r="I660" s="262">
        <v>-195.22</v>
      </c>
      <c r="J660" t="s">
        <v>262</v>
      </c>
      <c r="K660" s="263">
        <v>-192</v>
      </c>
      <c r="L660" t="s">
        <v>263</v>
      </c>
      <c r="M660" t="s">
        <v>264</v>
      </c>
      <c r="N660" t="s">
        <v>265</v>
      </c>
      <c r="O660" t="s">
        <v>501</v>
      </c>
      <c r="P660" t="s">
        <v>1712</v>
      </c>
      <c r="Q660" s="261">
        <v>44869.520254629599</v>
      </c>
    </row>
    <row r="661" spans="1:17" x14ac:dyDescent="0.35">
      <c r="A661" t="s">
        <v>1683</v>
      </c>
      <c r="B661" t="s">
        <v>1684</v>
      </c>
      <c r="C661" s="261">
        <v>44862</v>
      </c>
      <c r="D661" t="s">
        <v>1710</v>
      </c>
      <c r="E661" t="s">
        <v>1713</v>
      </c>
      <c r="F661" s="262">
        <v>0</v>
      </c>
      <c r="G661" t="s">
        <v>261</v>
      </c>
      <c r="H661" s="263">
        <v>391567</v>
      </c>
      <c r="I661" s="262">
        <v>195.22</v>
      </c>
      <c r="J661" t="s">
        <v>262</v>
      </c>
      <c r="K661" s="263">
        <v>192</v>
      </c>
      <c r="L661" t="s">
        <v>263</v>
      </c>
      <c r="M661" t="s">
        <v>264</v>
      </c>
      <c r="N661" t="s">
        <v>265</v>
      </c>
      <c r="O661" t="s">
        <v>501</v>
      </c>
      <c r="P661" t="s">
        <v>1714</v>
      </c>
      <c r="Q661" s="261">
        <v>44869.520254629599</v>
      </c>
    </row>
    <row r="662" spans="1:17" x14ac:dyDescent="0.35">
      <c r="A662" t="s">
        <v>1683</v>
      </c>
      <c r="B662" t="s">
        <v>1684</v>
      </c>
      <c r="C662" s="261">
        <v>44895</v>
      </c>
      <c r="D662" t="s">
        <v>895</v>
      </c>
      <c r="E662" t="s">
        <v>1715</v>
      </c>
      <c r="F662" s="262">
        <v>0</v>
      </c>
      <c r="G662" t="s">
        <v>261</v>
      </c>
      <c r="H662" s="263">
        <v>12250000</v>
      </c>
      <c r="I662" s="262">
        <v>5806.24</v>
      </c>
      <c r="J662" t="s">
        <v>262</v>
      </c>
      <c r="K662" s="263">
        <v>6017.01</v>
      </c>
      <c r="L662" t="s">
        <v>263</v>
      </c>
      <c r="M662" t="s">
        <v>264</v>
      </c>
      <c r="N662" t="s">
        <v>265</v>
      </c>
      <c r="O662" t="s">
        <v>379</v>
      </c>
      <c r="P662" t="s">
        <v>1716</v>
      </c>
      <c r="Q662" s="261">
        <v>44909.505011574103</v>
      </c>
    </row>
    <row r="663" spans="1:17" x14ac:dyDescent="0.35">
      <c r="A663" t="s">
        <v>1683</v>
      </c>
      <c r="B663" t="s">
        <v>1684</v>
      </c>
      <c r="C663" s="261">
        <v>44925</v>
      </c>
      <c r="D663" t="s">
        <v>1616</v>
      </c>
      <c r="E663" t="s">
        <v>1717</v>
      </c>
      <c r="F663" s="262">
        <v>0</v>
      </c>
      <c r="G663" t="s">
        <v>261</v>
      </c>
      <c r="H663" s="263">
        <v>2500000</v>
      </c>
      <c r="I663" s="262">
        <v>1153.6300000000001</v>
      </c>
      <c r="J663" t="s">
        <v>262</v>
      </c>
      <c r="K663" s="263">
        <v>1225.04</v>
      </c>
      <c r="L663" t="s">
        <v>263</v>
      </c>
      <c r="M663" t="s">
        <v>264</v>
      </c>
      <c r="N663" t="s">
        <v>265</v>
      </c>
      <c r="O663" t="s">
        <v>379</v>
      </c>
      <c r="P663" t="s">
        <v>1718</v>
      </c>
      <c r="Q663" s="261">
        <v>44937.540821759299</v>
      </c>
    </row>
    <row r="664" spans="1:17" x14ac:dyDescent="0.35">
      <c r="A664" t="s">
        <v>1683</v>
      </c>
      <c r="B664" t="s">
        <v>1684</v>
      </c>
      <c r="C664" s="261">
        <v>44925</v>
      </c>
      <c r="D664" t="s">
        <v>1616</v>
      </c>
      <c r="E664" t="s">
        <v>1617</v>
      </c>
      <c r="F664" s="262">
        <v>0</v>
      </c>
      <c r="G664" t="s">
        <v>261</v>
      </c>
      <c r="H664" s="263">
        <v>1136807</v>
      </c>
      <c r="I664" s="262">
        <v>524.58000000000004</v>
      </c>
      <c r="J664" t="s">
        <v>262</v>
      </c>
      <c r="K664" s="263">
        <v>557.04999999999995</v>
      </c>
      <c r="L664" t="s">
        <v>263</v>
      </c>
      <c r="M664" t="s">
        <v>264</v>
      </c>
      <c r="N664" t="s">
        <v>265</v>
      </c>
      <c r="O664" t="s">
        <v>266</v>
      </c>
      <c r="P664" t="s">
        <v>1719</v>
      </c>
      <c r="Q664" s="261">
        <v>44937.540821759299</v>
      </c>
    </row>
    <row r="665" spans="1:17" x14ac:dyDescent="0.35">
      <c r="A665" t="s">
        <v>1683</v>
      </c>
      <c r="B665" t="s">
        <v>1684</v>
      </c>
      <c r="C665" s="261">
        <v>44926</v>
      </c>
      <c r="D665" t="s">
        <v>1664</v>
      </c>
      <c r="E665" t="s">
        <v>1720</v>
      </c>
      <c r="F665" s="262">
        <v>0</v>
      </c>
      <c r="G665" t="s">
        <v>261</v>
      </c>
      <c r="H665" s="263">
        <v>12250000</v>
      </c>
      <c r="I665" s="262">
        <v>5652.77</v>
      </c>
      <c r="J665" t="s">
        <v>262</v>
      </c>
      <c r="K665" s="263">
        <v>6052.99</v>
      </c>
      <c r="L665" t="s">
        <v>263</v>
      </c>
      <c r="M665" t="s">
        <v>264</v>
      </c>
      <c r="N665" t="s">
        <v>265</v>
      </c>
      <c r="O665" t="s">
        <v>379</v>
      </c>
      <c r="P665" t="s">
        <v>1721</v>
      </c>
      <c r="Q665" s="261">
        <v>44973.646840277797</v>
      </c>
    </row>
    <row r="666" spans="1:17" x14ac:dyDescent="0.35">
      <c r="A666" t="s">
        <v>1683</v>
      </c>
      <c r="B666" t="s">
        <v>1684</v>
      </c>
      <c r="C666" s="261">
        <v>44926</v>
      </c>
      <c r="D666" t="s">
        <v>1623</v>
      </c>
      <c r="E666" t="s">
        <v>1722</v>
      </c>
      <c r="F666" s="262">
        <v>0</v>
      </c>
      <c r="G666" t="s">
        <v>261</v>
      </c>
      <c r="H666" s="263">
        <v>-1136807</v>
      </c>
      <c r="I666" s="262">
        <v>-524.58000000000004</v>
      </c>
      <c r="J666" t="s">
        <v>262</v>
      </c>
      <c r="K666" s="263">
        <v>-561.72</v>
      </c>
      <c r="L666" t="s">
        <v>263</v>
      </c>
      <c r="M666" t="s">
        <v>264</v>
      </c>
      <c r="N666" t="s">
        <v>265</v>
      </c>
      <c r="O666" t="s">
        <v>266</v>
      </c>
      <c r="P666" t="s">
        <v>1723</v>
      </c>
      <c r="Q666" s="261">
        <v>44973.646851851903</v>
      </c>
    </row>
    <row r="667" spans="1:17" x14ac:dyDescent="0.35">
      <c r="C667" s="261"/>
      <c r="E667" s="264" t="s">
        <v>1724</v>
      </c>
      <c r="F667" s="265"/>
      <c r="G667" s="264"/>
      <c r="H667" s="266"/>
      <c r="I667" s="265"/>
      <c r="J667" s="264"/>
      <c r="K667" s="266">
        <f>SUBTOTAL(109,K648:K666)</f>
        <v>28029.61</v>
      </c>
      <c r="Q667" s="261"/>
    </row>
    <row r="668" spans="1:17" x14ac:dyDescent="0.35">
      <c r="A668" t="s">
        <v>1725</v>
      </c>
      <c r="B668" t="s">
        <v>1726</v>
      </c>
      <c r="C668" s="261">
        <v>44680</v>
      </c>
      <c r="D668" t="s">
        <v>1639</v>
      </c>
      <c r="E668" t="s">
        <v>1652</v>
      </c>
      <c r="F668" s="262">
        <v>0</v>
      </c>
      <c r="G668" t="s">
        <v>261</v>
      </c>
      <c r="H668" s="263">
        <v>2916023</v>
      </c>
      <c r="I668" s="262">
        <v>1360.48</v>
      </c>
      <c r="J668" t="s">
        <v>262</v>
      </c>
      <c r="K668" s="263">
        <v>1456.39</v>
      </c>
      <c r="L668" t="s">
        <v>263</v>
      </c>
      <c r="M668" t="s">
        <v>264</v>
      </c>
      <c r="N668" t="s">
        <v>265</v>
      </c>
      <c r="O668" t="s">
        <v>379</v>
      </c>
      <c r="P668" t="s">
        <v>1727</v>
      </c>
      <c r="Q668" s="261">
        <v>44692.404756944401</v>
      </c>
    </row>
    <row r="669" spans="1:17" x14ac:dyDescent="0.35">
      <c r="A669" t="s">
        <v>1725</v>
      </c>
      <c r="B669" t="s">
        <v>1726</v>
      </c>
      <c r="C669" s="261">
        <v>44771</v>
      </c>
      <c r="D669" t="s">
        <v>1644</v>
      </c>
      <c r="E669" t="s">
        <v>1656</v>
      </c>
      <c r="F669" s="262">
        <v>0</v>
      </c>
      <c r="G669" t="s">
        <v>261</v>
      </c>
      <c r="H669" s="263">
        <v>807406</v>
      </c>
      <c r="I669" s="262">
        <v>393.4</v>
      </c>
      <c r="J669" t="s">
        <v>262</v>
      </c>
      <c r="K669" s="263">
        <v>400.6</v>
      </c>
      <c r="L669" t="s">
        <v>263</v>
      </c>
      <c r="M669" t="s">
        <v>264</v>
      </c>
      <c r="N669" t="s">
        <v>265</v>
      </c>
      <c r="O669" t="s">
        <v>266</v>
      </c>
      <c r="P669" t="s">
        <v>1728</v>
      </c>
      <c r="Q669" s="261">
        <v>44777.568900462997</v>
      </c>
    </row>
    <row r="670" spans="1:17" x14ac:dyDescent="0.35">
      <c r="A670" t="s">
        <v>1725</v>
      </c>
      <c r="B670" t="s">
        <v>1726</v>
      </c>
      <c r="C670" s="261">
        <v>44771</v>
      </c>
      <c r="D670" t="s">
        <v>1644</v>
      </c>
      <c r="E670" t="s">
        <v>1645</v>
      </c>
      <c r="F670" s="262">
        <v>0</v>
      </c>
      <c r="G670" t="s">
        <v>261</v>
      </c>
      <c r="H670" s="263">
        <v>135760</v>
      </c>
      <c r="I670" s="262">
        <v>66.150000000000006</v>
      </c>
      <c r="J670" t="s">
        <v>262</v>
      </c>
      <c r="K670" s="263">
        <v>67.36</v>
      </c>
      <c r="L670" t="s">
        <v>263</v>
      </c>
      <c r="M670" t="s">
        <v>264</v>
      </c>
      <c r="N670" t="s">
        <v>265</v>
      </c>
      <c r="O670" t="s">
        <v>266</v>
      </c>
      <c r="P670" t="s">
        <v>1729</v>
      </c>
      <c r="Q670" s="261">
        <v>44777.568900462997</v>
      </c>
    </row>
    <row r="671" spans="1:17" x14ac:dyDescent="0.35">
      <c r="A671" t="s">
        <v>1725</v>
      </c>
      <c r="B671" t="s">
        <v>1726</v>
      </c>
      <c r="C671" s="261">
        <v>44834</v>
      </c>
      <c r="D671" t="s">
        <v>877</v>
      </c>
      <c r="E671" t="s">
        <v>878</v>
      </c>
      <c r="F671" s="262">
        <v>0</v>
      </c>
      <c r="G671" t="s">
        <v>261</v>
      </c>
      <c r="H671" s="263">
        <v>2543875</v>
      </c>
      <c r="I671" s="262">
        <v>1303.1199999999999</v>
      </c>
      <c r="J671" t="s">
        <v>262</v>
      </c>
      <c r="K671" s="263">
        <v>1255.56</v>
      </c>
      <c r="L671" t="s">
        <v>263</v>
      </c>
      <c r="M671" t="s">
        <v>264</v>
      </c>
      <c r="N671" t="s">
        <v>265</v>
      </c>
      <c r="O671" t="s">
        <v>266</v>
      </c>
      <c r="P671" t="s">
        <v>1730</v>
      </c>
      <c r="Q671" s="261">
        <v>44847.452696759297</v>
      </c>
    </row>
    <row r="672" spans="1:17" x14ac:dyDescent="0.35">
      <c r="A672" t="s">
        <v>1725</v>
      </c>
      <c r="B672" t="s">
        <v>1726</v>
      </c>
      <c r="C672" s="261">
        <v>44907</v>
      </c>
      <c r="D672" t="s">
        <v>1731</v>
      </c>
      <c r="E672" t="s">
        <v>1732</v>
      </c>
      <c r="F672" s="262">
        <v>0</v>
      </c>
      <c r="G672" t="s">
        <v>261</v>
      </c>
      <c r="H672" s="263">
        <v>426600</v>
      </c>
      <c r="I672" s="262">
        <v>198.99</v>
      </c>
      <c r="J672" t="s">
        <v>262</v>
      </c>
      <c r="K672" s="263">
        <v>209.3</v>
      </c>
      <c r="L672" t="s">
        <v>263</v>
      </c>
      <c r="M672" t="s">
        <v>264</v>
      </c>
      <c r="N672" t="s">
        <v>265</v>
      </c>
      <c r="O672" t="s">
        <v>1733</v>
      </c>
      <c r="P672" t="s">
        <v>1734</v>
      </c>
      <c r="Q672" s="261">
        <v>44940.539525462998</v>
      </c>
    </row>
    <row r="673" spans="1:17" x14ac:dyDescent="0.35">
      <c r="A673" t="s">
        <v>1725</v>
      </c>
      <c r="B673" t="s">
        <v>1726</v>
      </c>
      <c r="C673" s="261">
        <v>44907</v>
      </c>
      <c r="D673" t="s">
        <v>1731</v>
      </c>
      <c r="E673" t="s">
        <v>1735</v>
      </c>
      <c r="F673" s="262">
        <v>0</v>
      </c>
      <c r="G673" t="s">
        <v>261</v>
      </c>
      <c r="H673" s="263">
        <v>142200</v>
      </c>
      <c r="I673" s="262">
        <v>66.33</v>
      </c>
      <c r="J673" t="s">
        <v>262</v>
      </c>
      <c r="K673" s="263">
        <v>69.77</v>
      </c>
      <c r="L673" t="s">
        <v>263</v>
      </c>
      <c r="M673" t="s">
        <v>264</v>
      </c>
      <c r="N673" t="s">
        <v>265</v>
      </c>
      <c r="O673" t="s">
        <v>1733</v>
      </c>
      <c r="P673" t="s">
        <v>1736</v>
      </c>
      <c r="Q673" s="261">
        <v>44940.539525462998</v>
      </c>
    </row>
    <row r="674" spans="1:17" x14ac:dyDescent="0.35">
      <c r="A674" t="s">
        <v>1725</v>
      </c>
      <c r="B674" t="s">
        <v>1726</v>
      </c>
      <c r="C674" s="261">
        <v>44907</v>
      </c>
      <c r="D674" t="s">
        <v>1731</v>
      </c>
      <c r="E674" t="s">
        <v>1737</v>
      </c>
      <c r="F674" s="262">
        <v>0</v>
      </c>
      <c r="G674" t="s">
        <v>261</v>
      </c>
      <c r="H674" s="263">
        <v>142200</v>
      </c>
      <c r="I674" s="262">
        <v>66.33</v>
      </c>
      <c r="J674" t="s">
        <v>262</v>
      </c>
      <c r="K674" s="263">
        <v>69.77</v>
      </c>
      <c r="L674" t="s">
        <v>263</v>
      </c>
      <c r="M674" t="s">
        <v>264</v>
      </c>
      <c r="N674" t="s">
        <v>265</v>
      </c>
      <c r="O674" t="s">
        <v>1733</v>
      </c>
      <c r="P674" t="s">
        <v>1738</v>
      </c>
      <c r="Q674" s="261">
        <v>44940.539525462998</v>
      </c>
    </row>
    <row r="675" spans="1:17" x14ac:dyDescent="0.35">
      <c r="A675" t="s">
        <v>1725</v>
      </c>
      <c r="B675" t="s">
        <v>1726</v>
      </c>
      <c r="C675" s="261">
        <v>44925</v>
      </c>
      <c r="D675" t="s">
        <v>1616</v>
      </c>
      <c r="E675" t="s">
        <v>1617</v>
      </c>
      <c r="F675" s="262">
        <v>0</v>
      </c>
      <c r="G675" t="s">
        <v>261</v>
      </c>
      <c r="H675" s="263">
        <v>1136808</v>
      </c>
      <c r="I675" s="262">
        <v>524.58000000000004</v>
      </c>
      <c r="J675" t="s">
        <v>262</v>
      </c>
      <c r="K675" s="263">
        <v>557.04999999999995</v>
      </c>
      <c r="L675" t="s">
        <v>263</v>
      </c>
      <c r="M675" t="s">
        <v>264</v>
      </c>
      <c r="N675" t="s">
        <v>265</v>
      </c>
      <c r="O675" t="s">
        <v>266</v>
      </c>
      <c r="P675" t="s">
        <v>1739</v>
      </c>
      <c r="Q675" s="261">
        <v>44937.540821759299</v>
      </c>
    </row>
    <row r="676" spans="1:17" x14ac:dyDescent="0.35">
      <c r="A676" t="s">
        <v>1725</v>
      </c>
      <c r="B676" t="s">
        <v>1726</v>
      </c>
      <c r="C676" s="261">
        <v>44926</v>
      </c>
      <c r="D676" t="s">
        <v>1623</v>
      </c>
      <c r="E676" t="s">
        <v>1624</v>
      </c>
      <c r="F676" s="262">
        <v>0</v>
      </c>
      <c r="G676" t="s">
        <v>261</v>
      </c>
      <c r="H676" s="263">
        <v>-1136808</v>
      </c>
      <c r="I676" s="262">
        <v>-524.58000000000004</v>
      </c>
      <c r="J676" t="s">
        <v>262</v>
      </c>
      <c r="K676" s="263">
        <v>-561.72</v>
      </c>
      <c r="L676" t="s">
        <v>263</v>
      </c>
      <c r="M676" t="s">
        <v>264</v>
      </c>
      <c r="N676" t="s">
        <v>265</v>
      </c>
      <c r="O676" t="s">
        <v>266</v>
      </c>
      <c r="P676" t="s">
        <v>1740</v>
      </c>
      <c r="Q676" s="261">
        <v>44973.646851851903</v>
      </c>
    </row>
    <row r="677" spans="1:17" x14ac:dyDescent="0.35">
      <c r="A677" t="s">
        <v>1725</v>
      </c>
      <c r="B677" t="s">
        <v>1726</v>
      </c>
      <c r="C677" s="261">
        <v>44926</v>
      </c>
      <c r="D677" t="s">
        <v>1623</v>
      </c>
      <c r="E677" t="s">
        <v>1741</v>
      </c>
      <c r="F677" s="262">
        <v>0</v>
      </c>
      <c r="G677" t="s">
        <v>261</v>
      </c>
      <c r="H677" s="263">
        <v>-2500000</v>
      </c>
      <c r="I677" s="262">
        <v>-1153.6300000000001</v>
      </c>
      <c r="J677" t="s">
        <v>262</v>
      </c>
      <c r="K677" s="263">
        <v>-1235.31</v>
      </c>
      <c r="L677" t="s">
        <v>263</v>
      </c>
      <c r="M677" t="s">
        <v>264</v>
      </c>
      <c r="N677" t="s">
        <v>265</v>
      </c>
      <c r="O677" t="s">
        <v>266</v>
      </c>
      <c r="P677" t="s">
        <v>1742</v>
      </c>
      <c r="Q677" s="261">
        <v>44973.646851851903</v>
      </c>
    </row>
    <row r="678" spans="1:17" x14ac:dyDescent="0.35">
      <c r="A678" t="s">
        <v>1725</v>
      </c>
      <c r="B678" t="s">
        <v>1726</v>
      </c>
      <c r="C678" s="261">
        <v>44926</v>
      </c>
      <c r="D678" t="s">
        <v>1123</v>
      </c>
      <c r="E678" t="s">
        <v>1743</v>
      </c>
      <c r="F678" s="262">
        <v>0</v>
      </c>
      <c r="G678" t="s">
        <v>261</v>
      </c>
      <c r="H678" s="263">
        <v>35832132</v>
      </c>
      <c r="I678" s="262">
        <v>17458.64</v>
      </c>
      <c r="J678" t="s">
        <v>262</v>
      </c>
      <c r="K678" s="263">
        <v>18694.71</v>
      </c>
      <c r="L678" t="s">
        <v>263</v>
      </c>
      <c r="M678" t="s">
        <v>264</v>
      </c>
      <c r="N678" t="s">
        <v>265</v>
      </c>
      <c r="O678" t="s">
        <v>266</v>
      </c>
      <c r="P678" t="s">
        <v>1744</v>
      </c>
      <c r="Q678" s="261">
        <v>44988.460543981499</v>
      </c>
    </row>
    <row r="679" spans="1:17" x14ac:dyDescent="0.35">
      <c r="A679" t="s">
        <v>1725</v>
      </c>
      <c r="B679" t="s">
        <v>1726</v>
      </c>
      <c r="C679" s="261">
        <v>44926</v>
      </c>
      <c r="D679" t="s">
        <v>1745</v>
      </c>
      <c r="E679" t="s">
        <v>1746</v>
      </c>
      <c r="F679" s="262">
        <v>0</v>
      </c>
      <c r="G679" t="s">
        <v>261</v>
      </c>
      <c r="H679" s="263">
        <v>6033793</v>
      </c>
      <c r="I679" s="262">
        <v>2939.87</v>
      </c>
      <c r="J679" t="s">
        <v>262</v>
      </c>
      <c r="K679" s="263">
        <v>3148.01</v>
      </c>
      <c r="L679" t="s">
        <v>263</v>
      </c>
      <c r="M679" t="s">
        <v>264</v>
      </c>
      <c r="N679" t="s">
        <v>265</v>
      </c>
      <c r="O679" t="s">
        <v>266</v>
      </c>
      <c r="P679" t="s">
        <v>1747</v>
      </c>
      <c r="Q679" s="261">
        <v>44988.460555555597</v>
      </c>
    </row>
    <row r="680" spans="1:17" x14ac:dyDescent="0.35">
      <c r="A680" t="s">
        <v>1725</v>
      </c>
      <c r="B680" t="s">
        <v>1726</v>
      </c>
      <c r="C680" s="261">
        <v>44926</v>
      </c>
      <c r="D680" t="s">
        <v>1745</v>
      </c>
      <c r="E680" t="s">
        <v>1748</v>
      </c>
      <c r="F680" s="262">
        <v>0</v>
      </c>
      <c r="G680" t="s">
        <v>261</v>
      </c>
      <c r="H680" s="263">
        <v>19913600</v>
      </c>
      <c r="I680" s="262">
        <v>9702.59</v>
      </c>
      <c r="J680" t="s">
        <v>262</v>
      </c>
      <c r="K680" s="263">
        <v>10389.530000000001</v>
      </c>
      <c r="L680" t="s">
        <v>263</v>
      </c>
      <c r="M680" t="s">
        <v>264</v>
      </c>
      <c r="N680" t="s">
        <v>265</v>
      </c>
      <c r="O680" t="s">
        <v>379</v>
      </c>
      <c r="P680" t="s">
        <v>1749</v>
      </c>
      <c r="Q680" s="261">
        <v>44988.460555555597</v>
      </c>
    </row>
    <row r="681" spans="1:17" x14ac:dyDescent="0.35">
      <c r="A681" t="s">
        <v>1725</v>
      </c>
      <c r="B681" t="s">
        <v>1726</v>
      </c>
      <c r="C681" s="261">
        <v>44926</v>
      </c>
      <c r="D681" t="s">
        <v>1745</v>
      </c>
      <c r="E681" t="s">
        <v>1750</v>
      </c>
      <c r="F681" s="262">
        <v>0</v>
      </c>
      <c r="G681" t="s">
        <v>261</v>
      </c>
      <c r="H681" s="263">
        <v>800000</v>
      </c>
      <c r="I681" s="262">
        <v>389.79</v>
      </c>
      <c r="J681" t="s">
        <v>262</v>
      </c>
      <c r="K681" s="263">
        <v>417.39</v>
      </c>
      <c r="L681" t="s">
        <v>263</v>
      </c>
      <c r="M681" t="s">
        <v>264</v>
      </c>
      <c r="N681" t="s">
        <v>265</v>
      </c>
      <c r="O681" t="s">
        <v>379</v>
      </c>
      <c r="P681" t="s">
        <v>1751</v>
      </c>
      <c r="Q681" s="261">
        <v>44988.460555555597</v>
      </c>
    </row>
    <row r="682" spans="1:17" x14ac:dyDescent="0.35">
      <c r="A682" t="s">
        <v>1725</v>
      </c>
      <c r="B682" t="s">
        <v>1726</v>
      </c>
      <c r="C682" s="261">
        <v>44926</v>
      </c>
      <c r="D682" t="s">
        <v>1745</v>
      </c>
      <c r="E682" t="s">
        <v>1752</v>
      </c>
      <c r="F682" s="262">
        <v>0</v>
      </c>
      <c r="G682" t="s">
        <v>261</v>
      </c>
      <c r="H682" s="263">
        <v>757360</v>
      </c>
      <c r="I682" s="262">
        <v>369.01</v>
      </c>
      <c r="J682" t="s">
        <v>262</v>
      </c>
      <c r="K682" s="263">
        <v>395.14</v>
      </c>
      <c r="L682" t="s">
        <v>263</v>
      </c>
      <c r="M682" t="s">
        <v>264</v>
      </c>
      <c r="N682" t="s">
        <v>265</v>
      </c>
      <c r="O682" t="s">
        <v>379</v>
      </c>
      <c r="P682" t="s">
        <v>1753</v>
      </c>
      <c r="Q682" s="261">
        <v>44988.460555555597</v>
      </c>
    </row>
    <row r="683" spans="1:17" x14ac:dyDescent="0.35">
      <c r="C683" s="261"/>
      <c r="E683" s="264" t="s">
        <v>1754</v>
      </c>
      <c r="F683" s="265"/>
      <c r="G683" s="264"/>
      <c r="H683" s="266"/>
      <c r="I683" s="265"/>
      <c r="J683" s="264"/>
      <c r="K683" s="266">
        <f>SUBTOTAL(109,K668:K682)</f>
        <v>35333.549999999996</v>
      </c>
      <c r="Q683" s="261"/>
    </row>
    <row r="684" spans="1:17" x14ac:dyDescent="0.35">
      <c r="C684" s="261"/>
      <c r="E684" s="269" t="s">
        <v>3274</v>
      </c>
      <c r="F684" s="270"/>
      <c r="G684" s="269"/>
      <c r="H684" s="271"/>
      <c r="I684" s="270"/>
      <c r="J684" s="269"/>
      <c r="K684" s="271">
        <f>K632+K647+K667+K683</f>
        <v>154513.07999999999</v>
      </c>
      <c r="Q684" s="261"/>
    </row>
    <row r="685" spans="1:17" x14ac:dyDescent="0.35">
      <c r="A685" t="s">
        <v>1755</v>
      </c>
      <c r="B685" t="s">
        <v>1756</v>
      </c>
      <c r="C685" s="261">
        <v>44680</v>
      </c>
      <c r="D685" t="s">
        <v>1757</v>
      </c>
      <c r="E685" t="s">
        <v>1758</v>
      </c>
      <c r="F685" s="262">
        <v>0</v>
      </c>
      <c r="G685" t="s">
        <v>261</v>
      </c>
      <c r="H685" s="263">
        <v>1479000</v>
      </c>
      <c r="I685" s="262">
        <v>690.03</v>
      </c>
      <c r="J685" t="s">
        <v>262</v>
      </c>
      <c r="K685" s="263">
        <v>738.68</v>
      </c>
      <c r="L685" t="s">
        <v>263</v>
      </c>
      <c r="M685" t="s">
        <v>264</v>
      </c>
      <c r="N685" t="s">
        <v>265</v>
      </c>
      <c r="O685" t="s">
        <v>379</v>
      </c>
      <c r="P685" t="s">
        <v>1759</v>
      </c>
      <c r="Q685" s="261">
        <v>44692.404756944401</v>
      </c>
    </row>
    <row r="686" spans="1:17" x14ac:dyDescent="0.35">
      <c r="A686" t="s">
        <v>1755</v>
      </c>
      <c r="B686" t="s">
        <v>1756</v>
      </c>
      <c r="C686" s="261">
        <v>44680</v>
      </c>
      <c r="D686" t="s">
        <v>1141</v>
      </c>
      <c r="E686" t="s">
        <v>1760</v>
      </c>
      <c r="F686" s="262">
        <v>0</v>
      </c>
      <c r="G686" t="s">
        <v>261</v>
      </c>
      <c r="H686" s="263">
        <v>6675045</v>
      </c>
      <c r="I686" s="262">
        <v>3114.26</v>
      </c>
      <c r="J686" t="s">
        <v>262</v>
      </c>
      <c r="K686" s="263">
        <v>3333.82</v>
      </c>
      <c r="L686" t="s">
        <v>263</v>
      </c>
      <c r="M686" t="s">
        <v>264</v>
      </c>
      <c r="N686" t="s">
        <v>265</v>
      </c>
      <c r="O686" t="s">
        <v>379</v>
      </c>
      <c r="P686" t="s">
        <v>1761</v>
      </c>
      <c r="Q686" s="261">
        <v>44692.4047685185</v>
      </c>
    </row>
    <row r="687" spans="1:17" x14ac:dyDescent="0.35">
      <c r="A687" t="s">
        <v>1755</v>
      </c>
      <c r="B687" t="s">
        <v>1756</v>
      </c>
      <c r="C687" s="261">
        <v>44711</v>
      </c>
      <c r="D687" t="s">
        <v>1762</v>
      </c>
      <c r="E687" t="s">
        <v>1763</v>
      </c>
      <c r="F687" s="262">
        <v>0</v>
      </c>
      <c r="G687" t="s">
        <v>261</v>
      </c>
      <c r="H687" s="263">
        <v>144000</v>
      </c>
      <c r="I687" s="262">
        <v>67.78</v>
      </c>
      <c r="J687" t="s">
        <v>262</v>
      </c>
      <c r="K687" s="263">
        <v>72.86</v>
      </c>
      <c r="L687" t="s">
        <v>263</v>
      </c>
      <c r="M687" t="s">
        <v>264</v>
      </c>
      <c r="N687" t="s">
        <v>265</v>
      </c>
      <c r="O687" t="s">
        <v>266</v>
      </c>
      <c r="P687" t="s">
        <v>1764</v>
      </c>
      <c r="Q687" s="261">
        <v>44722.627754629597</v>
      </c>
    </row>
    <row r="688" spans="1:17" x14ac:dyDescent="0.35">
      <c r="A688" t="s">
        <v>1755</v>
      </c>
      <c r="B688" t="s">
        <v>1756</v>
      </c>
      <c r="C688" s="261">
        <v>44711</v>
      </c>
      <c r="D688" t="s">
        <v>1762</v>
      </c>
      <c r="E688" t="s">
        <v>1765</v>
      </c>
      <c r="F688" s="262">
        <v>0</v>
      </c>
      <c r="G688" t="s">
        <v>261</v>
      </c>
      <c r="H688" s="263">
        <v>691960</v>
      </c>
      <c r="I688" s="262">
        <v>325.69</v>
      </c>
      <c r="J688" t="s">
        <v>262</v>
      </c>
      <c r="K688" s="263">
        <v>350.12</v>
      </c>
      <c r="L688" t="s">
        <v>263</v>
      </c>
      <c r="M688" t="s">
        <v>264</v>
      </c>
      <c r="N688" t="s">
        <v>265</v>
      </c>
      <c r="O688" t="s">
        <v>266</v>
      </c>
      <c r="P688" t="s">
        <v>1766</v>
      </c>
      <c r="Q688" s="261">
        <v>44722.627754629597</v>
      </c>
    </row>
    <row r="689" spans="1:17" x14ac:dyDescent="0.35">
      <c r="A689" t="s">
        <v>1755</v>
      </c>
      <c r="B689" t="s">
        <v>1756</v>
      </c>
      <c r="C689" s="261">
        <v>44711</v>
      </c>
      <c r="D689" t="s">
        <v>1762</v>
      </c>
      <c r="E689" t="s">
        <v>1767</v>
      </c>
      <c r="F689" s="262">
        <v>0</v>
      </c>
      <c r="G689" t="s">
        <v>261</v>
      </c>
      <c r="H689" s="263">
        <v>266856</v>
      </c>
      <c r="I689" s="262">
        <v>125.6</v>
      </c>
      <c r="J689" t="s">
        <v>262</v>
      </c>
      <c r="K689" s="263">
        <v>135.02000000000001</v>
      </c>
      <c r="L689" t="s">
        <v>263</v>
      </c>
      <c r="M689" t="s">
        <v>264</v>
      </c>
      <c r="N689" t="s">
        <v>265</v>
      </c>
      <c r="O689" t="s">
        <v>266</v>
      </c>
      <c r="P689" t="s">
        <v>1768</v>
      </c>
      <c r="Q689" s="261">
        <v>44722.627754629597</v>
      </c>
    </row>
    <row r="690" spans="1:17" x14ac:dyDescent="0.35">
      <c r="A690" t="s">
        <v>1755</v>
      </c>
      <c r="B690" t="s">
        <v>1756</v>
      </c>
      <c r="C690" s="261">
        <v>44711</v>
      </c>
      <c r="D690" t="s">
        <v>1762</v>
      </c>
      <c r="E690" t="s">
        <v>1769</v>
      </c>
      <c r="F690" s="262">
        <v>0</v>
      </c>
      <c r="G690" t="s">
        <v>261</v>
      </c>
      <c r="H690" s="263">
        <v>1078200</v>
      </c>
      <c r="I690" s="262">
        <v>507.49</v>
      </c>
      <c r="J690" t="s">
        <v>262</v>
      </c>
      <c r="K690" s="263">
        <v>545.54999999999995</v>
      </c>
      <c r="L690" t="s">
        <v>263</v>
      </c>
      <c r="M690" t="s">
        <v>264</v>
      </c>
      <c r="N690" t="s">
        <v>265</v>
      </c>
      <c r="O690" t="s">
        <v>379</v>
      </c>
      <c r="P690" t="s">
        <v>1770</v>
      </c>
      <c r="Q690" s="261">
        <v>44722.627754629597</v>
      </c>
    </row>
    <row r="691" spans="1:17" x14ac:dyDescent="0.35">
      <c r="A691" t="s">
        <v>1755</v>
      </c>
      <c r="B691" t="s">
        <v>1756</v>
      </c>
      <c r="C691" s="261">
        <v>44711</v>
      </c>
      <c r="D691" t="s">
        <v>1762</v>
      </c>
      <c r="E691" t="s">
        <v>1771</v>
      </c>
      <c r="F691" s="262">
        <v>0</v>
      </c>
      <c r="G691" t="s">
        <v>261</v>
      </c>
      <c r="H691" s="263">
        <v>2239627</v>
      </c>
      <c r="I691" s="262">
        <v>1054.1500000000001</v>
      </c>
      <c r="J691" t="s">
        <v>262</v>
      </c>
      <c r="K691" s="263">
        <v>1133.21</v>
      </c>
      <c r="L691" t="s">
        <v>263</v>
      </c>
      <c r="M691" t="s">
        <v>264</v>
      </c>
      <c r="N691" t="s">
        <v>265</v>
      </c>
      <c r="O691" t="s">
        <v>266</v>
      </c>
      <c r="P691" t="s">
        <v>1772</v>
      </c>
      <c r="Q691" s="261">
        <v>44722.627754629597</v>
      </c>
    </row>
    <row r="692" spans="1:17" x14ac:dyDescent="0.35">
      <c r="A692" t="s">
        <v>1755</v>
      </c>
      <c r="B692" t="s">
        <v>1756</v>
      </c>
      <c r="C692" s="261">
        <v>44711</v>
      </c>
      <c r="D692" t="s">
        <v>861</v>
      </c>
      <c r="E692" t="s">
        <v>868</v>
      </c>
      <c r="F692" s="262">
        <v>0</v>
      </c>
      <c r="G692" t="s">
        <v>261</v>
      </c>
      <c r="H692" s="263">
        <v>997729</v>
      </c>
      <c r="I692" s="262">
        <v>469.61</v>
      </c>
      <c r="J692" t="s">
        <v>262</v>
      </c>
      <c r="K692" s="263">
        <v>504.83</v>
      </c>
      <c r="L692" t="s">
        <v>263</v>
      </c>
      <c r="M692" t="s">
        <v>264</v>
      </c>
      <c r="N692" t="s">
        <v>265</v>
      </c>
      <c r="O692" t="s">
        <v>379</v>
      </c>
      <c r="P692" t="s">
        <v>1773</v>
      </c>
      <c r="Q692" s="261">
        <v>44722.627766203703</v>
      </c>
    </row>
    <row r="693" spans="1:17" x14ac:dyDescent="0.35">
      <c r="A693" t="s">
        <v>1755</v>
      </c>
      <c r="B693" t="s">
        <v>1756</v>
      </c>
      <c r="C693" s="261">
        <v>44742</v>
      </c>
      <c r="D693" t="s">
        <v>1144</v>
      </c>
      <c r="E693" t="s">
        <v>1774</v>
      </c>
      <c r="F693" s="262">
        <v>0</v>
      </c>
      <c r="G693" t="s">
        <v>261</v>
      </c>
      <c r="H693" s="263">
        <v>8946000</v>
      </c>
      <c r="I693" s="262">
        <v>4216.79</v>
      </c>
      <c r="J693" t="s">
        <v>262</v>
      </c>
      <c r="K693" s="263">
        <v>4448.71</v>
      </c>
      <c r="L693" t="s">
        <v>263</v>
      </c>
      <c r="M693" t="s">
        <v>264</v>
      </c>
      <c r="N693" t="s">
        <v>265</v>
      </c>
      <c r="O693" t="s">
        <v>379</v>
      </c>
      <c r="P693" t="s">
        <v>1775</v>
      </c>
      <c r="Q693" s="261">
        <v>44755.598449074103</v>
      </c>
    </row>
    <row r="694" spans="1:17" x14ac:dyDescent="0.35">
      <c r="A694" t="s">
        <v>1755</v>
      </c>
      <c r="B694" t="s">
        <v>1756</v>
      </c>
      <c r="C694" s="261">
        <v>44742</v>
      </c>
      <c r="D694" t="s">
        <v>1144</v>
      </c>
      <c r="E694" t="s">
        <v>1145</v>
      </c>
      <c r="F694" s="262">
        <v>0</v>
      </c>
      <c r="G694" t="s">
        <v>261</v>
      </c>
      <c r="H694" s="263">
        <v>2883358</v>
      </c>
      <c r="I694" s="262">
        <v>1359.1</v>
      </c>
      <c r="J694" t="s">
        <v>262</v>
      </c>
      <c r="K694" s="263">
        <v>1433.85</v>
      </c>
      <c r="L694" t="s">
        <v>263</v>
      </c>
      <c r="M694" t="s">
        <v>264</v>
      </c>
      <c r="N694" t="s">
        <v>265</v>
      </c>
      <c r="O694" t="s">
        <v>379</v>
      </c>
      <c r="P694" t="s">
        <v>1776</v>
      </c>
      <c r="Q694" s="261">
        <v>44755.598449074103</v>
      </c>
    </row>
    <row r="695" spans="1:17" x14ac:dyDescent="0.35">
      <c r="A695" t="s">
        <v>1755</v>
      </c>
      <c r="B695" t="s">
        <v>1756</v>
      </c>
      <c r="C695" s="261">
        <v>44804</v>
      </c>
      <c r="D695" t="s">
        <v>1777</v>
      </c>
      <c r="E695" t="s">
        <v>1778</v>
      </c>
      <c r="F695" s="262">
        <v>0</v>
      </c>
      <c r="G695" t="s">
        <v>261</v>
      </c>
      <c r="H695" s="263">
        <v>489995</v>
      </c>
      <c r="I695" s="262">
        <v>244.29</v>
      </c>
      <c r="J695" t="s">
        <v>262</v>
      </c>
      <c r="K695" s="263">
        <v>242.43</v>
      </c>
      <c r="L695" t="s">
        <v>263</v>
      </c>
      <c r="M695" t="s">
        <v>264</v>
      </c>
      <c r="N695" t="s">
        <v>265</v>
      </c>
      <c r="O695" t="s">
        <v>266</v>
      </c>
      <c r="P695" t="s">
        <v>1779</v>
      </c>
      <c r="Q695" s="261">
        <v>44817.709178240701</v>
      </c>
    </row>
    <row r="696" spans="1:17" x14ac:dyDescent="0.35">
      <c r="A696" t="s">
        <v>1755</v>
      </c>
      <c r="B696" t="s">
        <v>1756</v>
      </c>
      <c r="C696" s="261">
        <v>44804</v>
      </c>
      <c r="D696" t="s">
        <v>1777</v>
      </c>
      <c r="E696" t="s">
        <v>1780</v>
      </c>
      <c r="F696" s="262">
        <v>0</v>
      </c>
      <c r="G696" t="s">
        <v>261</v>
      </c>
      <c r="H696" s="263">
        <v>2268536</v>
      </c>
      <c r="I696" s="262">
        <v>1130.99</v>
      </c>
      <c r="J696" t="s">
        <v>262</v>
      </c>
      <c r="K696" s="263">
        <v>1122.3900000000001</v>
      </c>
      <c r="L696" t="s">
        <v>263</v>
      </c>
      <c r="M696" t="s">
        <v>264</v>
      </c>
      <c r="N696" t="s">
        <v>265</v>
      </c>
      <c r="O696" t="s">
        <v>266</v>
      </c>
      <c r="P696" t="s">
        <v>1781</v>
      </c>
      <c r="Q696" s="261">
        <v>44817.709178240701</v>
      </c>
    </row>
    <row r="697" spans="1:17" x14ac:dyDescent="0.35">
      <c r="A697" t="s">
        <v>1755</v>
      </c>
      <c r="B697" t="s">
        <v>1756</v>
      </c>
      <c r="C697" s="261">
        <v>44834</v>
      </c>
      <c r="D697" t="s">
        <v>1782</v>
      </c>
      <c r="E697" t="s">
        <v>1783</v>
      </c>
      <c r="F697" s="262">
        <v>0</v>
      </c>
      <c r="G697" t="s">
        <v>261</v>
      </c>
      <c r="H697" s="263">
        <v>617291</v>
      </c>
      <c r="I697" s="262">
        <v>316.20999999999998</v>
      </c>
      <c r="J697" t="s">
        <v>262</v>
      </c>
      <c r="K697" s="263">
        <v>304.67</v>
      </c>
      <c r="L697" t="s">
        <v>263</v>
      </c>
      <c r="M697" t="s">
        <v>264</v>
      </c>
      <c r="N697" t="s">
        <v>265</v>
      </c>
      <c r="O697" t="s">
        <v>266</v>
      </c>
      <c r="P697" t="s">
        <v>1784</v>
      </c>
      <c r="Q697" s="261">
        <v>44847.452696759297</v>
      </c>
    </row>
    <row r="698" spans="1:17" x14ac:dyDescent="0.35">
      <c r="A698" t="s">
        <v>1755</v>
      </c>
      <c r="B698" t="s">
        <v>1756</v>
      </c>
      <c r="C698" s="261">
        <v>44834</v>
      </c>
      <c r="D698" t="s">
        <v>1782</v>
      </c>
      <c r="E698" t="s">
        <v>1785</v>
      </c>
      <c r="F698" s="262">
        <v>0</v>
      </c>
      <c r="G698" t="s">
        <v>261</v>
      </c>
      <c r="H698" s="263">
        <v>584512</v>
      </c>
      <c r="I698" s="262">
        <v>299.42</v>
      </c>
      <c r="J698" t="s">
        <v>262</v>
      </c>
      <c r="K698" s="263">
        <v>288.49</v>
      </c>
      <c r="L698" t="s">
        <v>263</v>
      </c>
      <c r="M698" t="s">
        <v>264</v>
      </c>
      <c r="N698" t="s">
        <v>265</v>
      </c>
      <c r="O698" t="s">
        <v>379</v>
      </c>
      <c r="P698" t="s">
        <v>1786</v>
      </c>
      <c r="Q698" s="261">
        <v>44847.452696759297</v>
      </c>
    </row>
    <row r="699" spans="1:17" x14ac:dyDescent="0.35">
      <c r="A699" t="s">
        <v>1755</v>
      </c>
      <c r="B699" t="s">
        <v>1756</v>
      </c>
      <c r="C699" s="261">
        <v>44895</v>
      </c>
      <c r="D699" t="s">
        <v>1787</v>
      </c>
      <c r="E699" t="s">
        <v>1788</v>
      </c>
      <c r="F699" s="262">
        <v>0</v>
      </c>
      <c r="G699" t="s">
        <v>261</v>
      </c>
      <c r="H699" s="263">
        <v>2086332</v>
      </c>
      <c r="I699" s="262">
        <v>988.88</v>
      </c>
      <c r="J699" t="s">
        <v>262</v>
      </c>
      <c r="K699" s="263">
        <v>1024.78</v>
      </c>
      <c r="L699" t="s">
        <v>263</v>
      </c>
      <c r="M699" t="s">
        <v>264</v>
      </c>
      <c r="N699" t="s">
        <v>265</v>
      </c>
      <c r="O699" t="s">
        <v>266</v>
      </c>
      <c r="P699" t="s">
        <v>1789</v>
      </c>
      <c r="Q699" s="261">
        <v>44909.505011574103</v>
      </c>
    </row>
    <row r="700" spans="1:17" x14ac:dyDescent="0.35">
      <c r="A700" t="s">
        <v>1755</v>
      </c>
      <c r="B700" t="s">
        <v>1756</v>
      </c>
      <c r="C700" s="261">
        <v>44926</v>
      </c>
      <c r="D700" t="s">
        <v>1158</v>
      </c>
      <c r="E700" t="s">
        <v>1790</v>
      </c>
      <c r="F700" s="262">
        <v>0</v>
      </c>
      <c r="G700" t="s">
        <v>261</v>
      </c>
      <c r="H700" s="263">
        <v>-6675045</v>
      </c>
      <c r="I700" s="262">
        <v>-3114.26</v>
      </c>
      <c r="J700" t="s">
        <v>262</v>
      </c>
      <c r="K700" s="263">
        <v>-3334.75</v>
      </c>
      <c r="L700" t="s">
        <v>263</v>
      </c>
      <c r="M700" t="s">
        <v>264</v>
      </c>
      <c r="N700" t="s">
        <v>265</v>
      </c>
      <c r="O700" t="s">
        <v>379</v>
      </c>
      <c r="P700" t="s">
        <v>1791</v>
      </c>
      <c r="Q700" s="261">
        <v>44974.761180555601</v>
      </c>
    </row>
    <row r="701" spans="1:17" x14ac:dyDescent="0.35">
      <c r="A701" t="s">
        <v>1755</v>
      </c>
      <c r="B701" t="s">
        <v>1756</v>
      </c>
      <c r="C701" s="261">
        <v>44926</v>
      </c>
      <c r="D701" t="s">
        <v>1792</v>
      </c>
      <c r="E701" t="s">
        <v>1793</v>
      </c>
      <c r="F701" s="262">
        <v>0</v>
      </c>
      <c r="G701" t="s">
        <v>261</v>
      </c>
      <c r="H701" s="263">
        <v>-2086332</v>
      </c>
      <c r="I701" s="262">
        <v>-988.88</v>
      </c>
      <c r="J701" t="s">
        <v>262</v>
      </c>
      <c r="K701" s="263">
        <v>-1058.8900000000001</v>
      </c>
      <c r="L701" t="s">
        <v>263</v>
      </c>
      <c r="M701" t="s">
        <v>264</v>
      </c>
      <c r="N701" t="s">
        <v>265</v>
      </c>
      <c r="O701" t="s">
        <v>266</v>
      </c>
      <c r="P701" t="s">
        <v>1794</v>
      </c>
      <c r="Q701" s="261">
        <v>44974.761192129597</v>
      </c>
    </row>
    <row r="702" spans="1:17" x14ac:dyDescent="0.35">
      <c r="A702" t="s">
        <v>1755</v>
      </c>
      <c r="B702" t="s">
        <v>1756</v>
      </c>
      <c r="C702" s="261">
        <v>44985</v>
      </c>
      <c r="D702" t="s">
        <v>1633</v>
      </c>
      <c r="E702" t="s">
        <v>1634</v>
      </c>
      <c r="F702" s="262">
        <v>0</v>
      </c>
      <c r="G702" t="s">
        <v>261</v>
      </c>
      <c r="H702" s="263">
        <v>269100</v>
      </c>
      <c r="I702" s="262">
        <v>124.44</v>
      </c>
      <c r="J702" t="s">
        <v>262</v>
      </c>
      <c r="K702" s="263">
        <v>131.16</v>
      </c>
      <c r="L702" t="s">
        <v>263</v>
      </c>
      <c r="M702" t="s">
        <v>264</v>
      </c>
      <c r="N702" t="s">
        <v>265</v>
      </c>
      <c r="O702" t="s">
        <v>294</v>
      </c>
      <c r="P702" t="s">
        <v>1795</v>
      </c>
      <c r="Q702" s="261">
        <v>44999.3614930556</v>
      </c>
    </row>
    <row r="703" spans="1:17" x14ac:dyDescent="0.35">
      <c r="C703" s="261"/>
      <c r="E703" s="264" t="s">
        <v>1796</v>
      </c>
      <c r="F703" s="265"/>
      <c r="G703" s="264"/>
      <c r="H703" s="266"/>
      <c r="I703" s="265"/>
      <c r="J703" s="264"/>
      <c r="K703" s="266">
        <f>SUBTOTAL(109,K685:K702)</f>
        <v>11416.93</v>
      </c>
      <c r="Q703" s="261"/>
    </row>
    <row r="704" spans="1:17" x14ac:dyDescent="0.35">
      <c r="A704" t="s">
        <v>1797</v>
      </c>
      <c r="B704" t="s">
        <v>1798</v>
      </c>
      <c r="C704" s="261">
        <v>44711</v>
      </c>
      <c r="D704" t="s">
        <v>1762</v>
      </c>
      <c r="E704" t="s">
        <v>1763</v>
      </c>
      <c r="F704" s="262">
        <v>0</v>
      </c>
      <c r="G704" t="s">
        <v>261</v>
      </c>
      <c r="H704" s="263">
        <v>108000</v>
      </c>
      <c r="I704" s="262">
        <v>50.83</v>
      </c>
      <c r="J704" t="s">
        <v>262</v>
      </c>
      <c r="K704" s="263">
        <v>54.64</v>
      </c>
      <c r="L704" t="s">
        <v>263</v>
      </c>
      <c r="M704" t="s">
        <v>264</v>
      </c>
      <c r="N704" t="s">
        <v>265</v>
      </c>
      <c r="O704" t="s">
        <v>266</v>
      </c>
      <c r="P704" t="s">
        <v>1799</v>
      </c>
      <c r="Q704" s="261">
        <v>44722.627754629597</v>
      </c>
    </row>
    <row r="705" spans="1:17" x14ac:dyDescent="0.35">
      <c r="A705" t="s">
        <v>1797</v>
      </c>
      <c r="B705" t="s">
        <v>1798</v>
      </c>
      <c r="C705" s="261">
        <v>44711</v>
      </c>
      <c r="D705" t="s">
        <v>1762</v>
      </c>
      <c r="E705" t="s">
        <v>1765</v>
      </c>
      <c r="F705" s="262">
        <v>0</v>
      </c>
      <c r="G705" t="s">
        <v>261</v>
      </c>
      <c r="H705" s="263">
        <v>518970</v>
      </c>
      <c r="I705" s="262">
        <v>244.27</v>
      </c>
      <c r="J705" t="s">
        <v>262</v>
      </c>
      <c r="K705" s="263">
        <v>262.58999999999997</v>
      </c>
      <c r="L705" t="s">
        <v>263</v>
      </c>
      <c r="M705" t="s">
        <v>264</v>
      </c>
      <c r="N705" t="s">
        <v>265</v>
      </c>
      <c r="O705" t="s">
        <v>266</v>
      </c>
      <c r="P705" t="s">
        <v>1800</v>
      </c>
      <c r="Q705" s="261">
        <v>44722.627754629597</v>
      </c>
    </row>
    <row r="706" spans="1:17" x14ac:dyDescent="0.35">
      <c r="A706" t="s">
        <v>1797</v>
      </c>
      <c r="B706" t="s">
        <v>1798</v>
      </c>
      <c r="C706" s="261">
        <v>44711</v>
      </c>
      <c r="D706" t="s">
        <v>1762</v>
      </c>
      <c r="E706" t="s">
        <v>1767</v>
      </c>
      <c r="F706" s="262">
        <v>0</v>
      </c>
      <c r="G706" t="s">
        <v>261</v>
      </c>
      <c r="H706" s="263">
        <v>200141</v>
      </c>
      <c r="I706" s="262">
        <v>94.2</v>
      </c>
      <c r="J706" t="s">
        <v>262</v>
      </c>
      <c r="K706" s="263">
        <v>101.27</v>
      </c>
      <c r="L706" t="s">
        <v>263</v>
      </c>
      <c r="M706" t="s">
        <v>264</v>
      </c>
      <c r="N706" t="s">
        <v>265</v>
      </c>
      <c r="O706" t="s">
        <v>266</v>
      </c>
      <c r="P706" t="s">
        <v>1801</v>
      </c>
      <c r="Q706" s="261">
        <v>44722.627766203703</v>
      </c>
    </row>
    <row r="707" spans="1:17" x14ac:dyDescent="0.35">
      <c r="A707" t="s">
        <v>1797</v>
      </c>
      <c r="B707" t="s">
        <v>1798</v>
      </c>
      <c r="C707" s="261">
        <v>44711</v>
      </c>
      <c r="D707" t="s">
        <v>1762</v>
      </c>
      <c r="E707" t="s">
        <v>1771</v>
      </c>
      <c r="F707" s="262">
        <v>0</v>
      </c>
      <c r="G707" t="s">
        <v>261</v>
      </c>
      <c r="H707" s="263">
        <v>1679720</v>
      </c>
      <c r="I707" s="262">
        <v>790.61</v>
      </c>
      <c r="J707" t="s">
        <v>262</v>
      </c>
      <c r="K707" s="263">
        <v>849.91</v>
      </c>
      <c r="L707" t="s">
        <v>263</v>
      </c>
      <c r="M707" t="s">
        <v>264</v>
      </c>
      <c r="N707" t="s">
        <v>265</v>
      </c>
      <c r="O707" t="s">
        <v>266</v>
      </c>
      <c r="P707" t="s">
        <v>1802</v>
      </c>
      <c r="Q707" s="261">
        <v>44722.627754629597</v>
      </c>
    </row>
    <row r="708" spans="1:17" x14ac:dyDescent="0.35">
      <c r="A708" t="s">
        <v>1797</v>
      </c>
      <c r="B708" t="s">
        <v>1798</v>
      </c>
      <c r="C708" s="261">
        <v>44771</v>
      </c>
      <c r="D708" t="s">
        <v>1803</v>
      </c>
      <c r="E708" t="s">
        <v>1804</v>
      </c>
      <c r="F708" s="262">
        <v>0</v>
      </c>
      <c r="G708" t="s">
        <v>261</v>
      </c>
      <c r="H708" s="263">
        <v>800000</v>
      </c>
      <c r="I708" s="262">
        <v>389.79</v>
      </c>
      <c r="J708" t="s">
        <v>262</v>
      </c>
      <c r="K708" s="263">
        <v>396.92</v>
      </c>
      <c r="L708" t="s">
        <v>263</v>
      </c>
      <c r="M708" t="s">
        <v>264</v>
      </c>
      <c r="N708" t="s">
        <v>265</v>
      </c>
      <c r="O708" t="s">
        <v>379</v>
      </c>
      <c r="P708" t="s">
        <v>1805</v>
      </c>
      <c r="Q708" s="261">
        <v>44784.347048611096</v>
      </c>
    </row>
    <row r="709" spans="1:17" x14ac:dyDescent="0.35">
      <c r="A709" t="s">
        <v>1797</v>
      </c>
      <c r="B709" t="s">
        <v>1798</v>
      </c>
      <c r="C709" s="261">
        <v>44804</v>
      </c>
      <c r="D709" t="s">
        <v>1777</v>
      </c>
      <c r="E709" t="s">
        <v>1778</v>
      </c>
      <c r="F709" s="262">
        <v>0</v>
      </c>
      <c r="G709" t="s">
        <v>261</v>
      </c>
      <c r="H709" s="263">
        <v>653327</v>
      </c>
      <c r="I709" s="262">
        <v>325.72000000000003</v>
      </c>
      <c r="J709" t="s">
        <v>262</v>
      </c>
      <c r="K709" s="263">
        <v>323.24</v>
      </c>
      <c r="L709" t="s">
        <v>263</v>
      </c>
      <c r="M709" t="s">
        <v>264</v>
      </c>
      <c r="N709" t="s">
        <v>265</v>
      </c>
      <c r="O709" t="s">
        <v>266</v>
      </c>
      <c r="P709" t="s">
        <v>1806</v>
      </c>
      <c r="Q709" s="261">
        <v>44817.709178240701</v>
      </c>
    </row>
    <row r="710" spans="1:17" x14ac:dyDescent="0.35">
      <c r="A710" t="s">
        <v>1797</v>
      </c>
      <c r="B710" t="s">
        <v>1798</v>
      </c>
      <c r="C710" s="261">
        <v>44804</v>
      </c>
      <c r="D710" t="s">
        <v>1777</v>
      </c>
      <c r="E710" t="s">
        <v>1807</v>
      </c>
      <c r="F710" s="262">
        <v>0</v>
      </c>
      <c r="G710" t="s">
        <v>261</v>
      </c>
      <c r="H710" s="263">
        <v>22263538</v>
      </c>
      <c r="I710" s="262">
        <v>11099.57</v>
      </c>
      <c r="J710" t="s">
        <v>262</v>
      </c>
      <c r="K710" s="263">
        <v>11015.21</v>
      </c>
      <c r="L710" t="s">
        <v>263</v>
      </c>
      <c r="M710" t="s">
        <v>264</v>
      </c>
      <c r="N710" t="s">
        <v>265</v>
      </c>
      <c r="O710" t="s">
        <v>379</v>
      </c>
      <c r="P710" t="s">
        <v>1808</v>
      </c>
      <c r="Q710" s="261">
        <v>44817.709178240701</v>
      </c>
    </row>
    <row r="711" spans="1:17" x14ac:dyDescent="0.35">
      <c r="A711" t="s">
        <v>1797</v>
      </c>
      <c r="B711" t="s">
        <v>1798</v>
      </c>
      <c r="C711" s="261">
        <v>44804</v>
      </c>
      <c r="D711" t="s">
        <v>1777</v>
      </c>
      <c r="E711" t="s">
        <v>1780</v>
      </c>
      <c r="F711" s="262">
        <v>0</v>
      </c>
      <c r="G711" t="s">
        <v>261</v>
      </c>
      <c r="H711" s="263">
        <v>1701402</v>
      </c>
      <c r="I711" s="262">
        <v>848.24</v>
      </c>
      <c r="J711" t="s">
        <v>262</v>
      </c>
      <c r="K711" s="263">
        <v>841.79</v>
      </c>
      <c r="L711" t="s">
        <v>263</v>
      </c>
      <c r="M711" t="s">
        <v>264</v>
      </c>
      <c r="N711" t="s">
        <v>265</v>
      </c>
      <c r="O711" t="s">
        <v>266</v>
      </c>
      <c r="P711" t="s">
        <v>1809</v>
      </c>
      <c r="Q711" s="261">
        <v>44817.709178240701</v>
      </c>
    </row>
    <row r="712" spans="1:17" x14ac:dyDescent="0.35">
      <c r="A712" t="s">
        <v>1797</v>
      </c>
      <c r="B712" t="s">
        <v>1798</v>
      </c>
      <c r="C712" s="261">
        <v>44818</v>
      </c>
      <c r="D712" t="s">
        <v>1810</v>
      </c>
      <c r="E712" t="s">
        <v>1811</v>
      </c>
      <c r="F712" s="262">
        <v>0</v>
      </c>
      <c r="G712" t="s">
        <v>261</v>
      </c>
      <c r="H712" s="263">
        <v>135000</v>
      </c>
      <c r="I712" s="262">
        <v>66.84</v>
      </c>
      <c r="J712" t="s">
        <v>262</v>
      </c>
      <c r="K712" s="263">
        <v>67.45</v>
      </c>
      <c r="L712" t="s">
        <v>263</v>
      </c>
      <c r="M712" t="s">
        <v>264</v>
      </c>
      <c r="N712" t="s">
        <v>265</v>
      </c>
      <c r="O712" t="s">
        <v>273</v>
      </c>
      <c r="P712" t="s">
        <v>1812</v>
      </c>
      <c r="Q712" s="261">
        <v>44841.363136574102</v>
      </c>
    </row>
    <row r="713" spans="1:17" x14ac:dyDescent="0.35">
      <c r="A713" t="s">
        <v>1797</v>
      </c>
      <c r="B713" t="s">
        <v>1798</v>
      </c>
      <c r="C713" s="261">
        <v>44834</v>
      </c>
      <c r="D713" t="s">
        <v>1782</v>
      </c>
      <c r="E713" t="s">
        <v>1783</v>
      </c>
      <c r="F713" s="262">
        <v>0</v>
      </c>
      <c r="G713" t="s">
        <v>261</v>
      </c>
      <c r="H713" s="263">
        <v>823055</v>
      </c>
      <c r="I713" s="262">
        <v>421.62</v>
      </c>
      <c r="J713" t="s">
        <v>262</v>
      </c>
      <c r="K713" s="263">
        <v>406.23</v>
      </c>
      <c r="L713" t="s">
        <v>263</v>
      </c>
      <c r="M713" t="s">
        <v>264</v>
      </c>
      <c r="N713" t="s">
        <v>265</v>
      </c>
      <c r="O713" t="s">
        <v>266</v>
      </c>
      <c r="P713" t="s">
        <v>1813</v>
      </c>
      <c r="Q713" s="261">
        <v>44847.452696759297</v>
      </c>
    </row>
    <row r="714" spans="1:17" x14ac:dyDescent="0.35">
      <c r="A714" t="s">
        <v>1797</v>
      </c>
      <c r="B714" t="s">
        <v>1798</v>
      </c>
      <c r="C714" s="261">
        <v>44834</v>
      </c>
      <c r="D714" t="s">
        <v>1782</v>
      </c>
      <c r="E714" t="s">
        <v>1814</v>
      </c>
      <c r="F714" s="262">
        <v>0</v>
      </c>
      <c r="G714" t="s">
        <v>261</v>
      </c>
      <c r="H714" s="263">
        <v>410640</v>
      </c>
      <c r="I714" s="262">
        <v>210.35</v>
      </c>
      <c r="J714" t="s">
        <v>262</v>
      </c>
      <c r="K714" s="263">
        <v>202.67</v>
      </c>
      <c r="L714" t="s">
        <v>263</v>
      </c>
      <c r="M714" t="s">
        <v>264</v>
      </c>
      <c r="N714" t="s">
        <v>265</v>
      </c>
      <c r="O714" t="s">
        <v>379</v>
      </c>
      <c r="P714" t="s">
        <v>1815</v>
      </c>
      <c r="Q714" s="261">
        <v>44847.452708333301</v>
      </c>
    </row>
    <row r="715" spans="1:17" x14ac:dyDescent="0.35">
      <c r="A715" t="s">
        <v>1797</v>
      </c>
      <c r="B715" t="s">
        <v>1798</v>
      </c>
      <c r="C715" s="261">
        <v>44861</v>
      </c>
      <c r="D715" t="s">
        <v>1816</v>
      </c>
      <c r="E715" t="s">
        <v>1817</v>
      </c>
      <c r="F715" s="262">
        <v>0</v>
      </c>
      <c r="G715" t="s">
        <v>261</v>
      </c>
      <c r="H715" s="263">
        <v>7945409</v>
      </c>
      <c r="I715" s="262">
        <v>3978.58</v>
      </c>
      <c r="J715" t="s">
        <v>262</v>
      </c>
      <c r="K715" s="263">
        <v>3912.93</v>
      </c>
      <c r="L715" t="s">
        <v>263</v>
      </c>
      <c r="M715" t="s">
        <v>264</v>
      </c>
      <c r="N715" t="s">
        <v>265</v>
      </c>
      <c r="O715" t="s">
        <v>379</v>
      </c>
      <c r="P715" t="s">
        <v>1818</v>
      </c>
      <c r="Q715" s="261">
        <v>44868.302430555603</v>
      </c>
    </row>
    <row r="716" spans="1:17" x14ac:dyDescent="0.35">
      <c r="A716" t="s">
        <v>1797</v>
      </c>
      <c r="B716" t="s">
        <v>1798</v>
      </c>
      <c r="C716" s="261">
        <v>44895</v>
      </c>
      <c r="D716" t="s">
        <v>1787</v>
      </c>
      <c r="E716" t="s">
        <v>1788</v>
      </c>
      <c r="F716" s="262">
        <v>0</v>
      </c>
      <c r="G716" t="s">
        <v>261</v>
      </c>
      <c r="H716" s="263">
        <v>2781775</v>
      </c>
      <c r="I716" s="262">
        <v>1318.5</v>
      </c>
      <c r="J716" t="s">
        <v>262</v>
      </c>
      <c r="K716" s="263">
        <v>1366.36</v>
      </c>
      <c r="L716" t="s">
        <v>263</v>
      </c>
      <c r="M716" t="s">
        <v>264</v>
      </c>
      <c r="N716" t="s">
        <v>265</v>
      </c>
      <c r="O716" t="s">
        <v>266</v>
      </c>
      <c r="P716" t="s">
        <v>1819</v>
      </c>
      <c r="Q716" s="261">
        <v>44909.505011574103</v>
      </c>
    </row>
    <row r="717" spans="1:17" x14ac:dyDescent="0.35">
      <c r="A717" t="s">
        <v>1797</v>
      </c>
      <c r="B717" t="s">
        <v>1798</v>
      </c>
      <c r="C717" s="261">
        <v>44895</v>
      </c>
      <c r="D717" t="s">
        <v>1787</v>
      </c>
      <c r="E717" t="s">
        <v>1820</v>
      </c>
      <c r="F717" s="262">
        <v>0</v>
      </c>
      <c r="G717" t="s">
        <v>261</v>
      </c>
      <c r="H717" s="263">
        <v>3690891</v>
      </c>
      <c r="I717" s="262">
        <v>1749.4</v>
      </c>
      <c r="J717" t="s">
        <v>262</v>
      </c>
      <c r="K717" s="263">
        <v>1812.9</v>
      </c>
      <c r="L717" t="s">
        <v>263</v>
      </c>
      <c r="M717" t="s">
        <v>264</v>
      </c>
      <c r="N717" t="s">
        <v>265</v>
      </c>
      <c r="O717" t="s">
        <v>379</v>
      </c>
      <c r="P717" t="s">
        <v>1821</v>
      </c>
      <c r="Q717" s="261">
        <v>44909.505011574103</v>
      </c>
    </row>
    <row r="718" spans="1:17" x14ac:dyDescent="0.35">
      <c r="A718" t="s">
        <v>1797</v>
      </c>
      <c r="B718" t="s">
        <v>1798</v>
      </c>
      <c r="C718" s="261">
        <v>44926</v>
      </c>
      <c r="D718" t="s">
        <v>1822</v>
      </c>
      <c r="E718" t="s">
        <v>1823</v>
      </c>
      <c r="F718" s="262">
        <v>0</v>
      </c>
      <c r="G718" t="s">
        <v>261</v>
      </c>
      <c r="H718" s="263">
        <v>18160808</v>
      </c>
      <c r="I718" s="262">
        <v>8380.31</v>
      </c>
      <c r="J718" t="s">
        <v>262</v>
      </c>
      <c r="K718" s="263">
        <v>8973.64</v>
      </c>
      <c r="L718" t="s">
        <v>263</v>
      </c>
      <c r="M718" t="s">
        <v>264</v>
      </c>
      <c r="N718" t="s">
        <v>265</v>
      </c>
      <c r="O718" t="s">
        <v>379</v>
      </c>
      <c r="P718" t="s">
        <v>1824</v>
      </c>
      <c r="Q718" s="261">
        <v>44942.579039351898</v>
      </c>
    </row>
    <row r="719" spans="1:17" x14ac:dyDescent="0.35">
      <c r="A719" t="s">
        <v>1797</v>
      </c>
      <c r="B719" t="s">
        <v>1798</v>
      </c>
      <c r="C719" s="261">
        <v>44926</v>
      </c>
      <c r="D719" t="s">
        <v>1825</v>
      </c>
      <c r="E719" t="s">
        <v>1826</v>
      </c>
      <c r="F719" s="262">
        <v>0</v>
      </c>
      <c r="G719" t="s">
        <v>261</v>
      </c>
      <c r="H719" s="263">
        <v>-800000</v>
      </c>
      <c r="I719" s="262">
        <v>-389.79</v>
      </c>
      <c r="J719" t="s">
        <v>262</v>
      </c>
      <c r="K719" s="263">
        <v>-417.39</v>
      </c>
      <c r="L719" t="s">
        <v>263</v>
      </c>
      <c r="M719" t="s">
        <v>264</v>
      </c>
      <c r="N719" t="s">
        <v>265</v>
      </c>
      <c r="O719" t="s">
        <v>379</v>
      </c>
      <c r="P719" t="s">
        <v>1827</v>
      </c>
      <c r="Q719" s="261">
        <v>44974.761192129597</v>
      </c>
    </row>
    <row r="720" spans="1:17" x14ac:dyDescent="0.35">
      <c r="A720" t="s">
        <v>1797</v>
      </c>
      <c r="B720" t="s">
        <v>1798</v>
      </c>
      <c r="C720" s="261">
        <v>44926</v>
      </c>
      <c r="D720" t="s">
        <v>1792</v>
      </c>
      <c r="E720" t="s">
        <v>1793</v>
      </c>
      <c r="F720" s="262">
        <v>0</v>
      </c>
      <c r="G720" t="s">
        <v>261</v>
      </c>
      <c r="H720" s="263">
        <v>-2781775</v>
      </c>
      <c r="I720" s="262">
        <v>-1318.5</v>
      </c>
      <c r="J720" t="s">
        <v>262</v>
      </c>
      <c r="K720" s="263">
        <v>-1411.85</v>
      </c>
      <c r="L720" t="s">
        <v>263</v>
      </c>
      <c r="M720" t="s">
        <v>264</v>
      </c>
      <c r="N720" t="s">
        <v>265</v>
      </c>
      <c r="O720" t="s">
        <v>266</v>
      </c>
      <c r="P720" t="s">
        <v>1828</v>
      </c>
      <c r="Q720" s="261">
        <v>44974.761192129597</v>
      </c>
    </row>
    <row r="721" spans="1:17" x14ac:dyDescent="0.35">
      <c r="A721" t="s">
        <v>1797</v>
      </c>
      <c r="B721" t="s">
        <v>1798</v>
      </c>
      <c r="C721" s="261">
        <v>44926</v>
      </c>
      <c r="D721" t="s">
        <v>1792</v>
      </c>
      <c r="E721" t="s">
        <v>1829</v>
      </c>
      <c r="F721" s="262">
        <v>0</v>
      </c>
      <c r="G721" t="s">
        <v>261</v>
      </c>
      <c r="H721" s="263">
        <v>-3690891</v>
      </c>
      <c r="I721" s="262">
        <v>-1749.4</v>
      </c>
      <c r="J721" t="s">
        <v>262</v>
      </c>
      <c r="K721" s="263">
        <v>-1873.26</v>
      </c>
      <c r="L721" t="s">
        <v>263</v>
      </c>
      <c r="M721" t="s">
        <v>264</v>
      </c>
      <c r="N721" t="s">
        <v>265</v>
      </c>
      <c r="O721" t="s">
        <v>379</v>
      </c>
      <c r="P721" t="s">
        <v>1830</v>
      </c>
      <c r="Q721" s="261">
        <v>44974.761192129597</v>
      </c>
    </row>
    <row r="722" spans="1:17" x14ac:dyDescent="0.35">
      <c r="A722" t="s">
        <v>1797</v>
      </c>
      <c r="B722" t="s">
        <v>1798</v>
      </c>
      <c r="C722" s="261">
        <v>44926</v>
      </c>
      <c r="D722" t="s">
        <v>1831</v>
      </c>
      <c r="E722" t="s">
        <v>1832</v>
      </c>
      <c r="F722" s="262">
        <v>0</v>
      </c>
      <c r="G722" t="s">
        <v>261</v>
      </c>
      <c r="H722" s="263">
        <v>-108000</v>
      </c>
      <c r="I722" s="262">
        <v>-50.83</v>
      </c>
      <c r="J722" t="s">
        <v>262</v>
      </c>
      <c r="K722" s="263">
        <v>-54.43</v>
      </c>
      <c r="L722" t="s">
        <v>263</v>
      </c>
      <c r="M722" t="s">
        <v>264</v>
      </c>
      <c r="N722" t="s">
        <v>265</v>
      </c>
      <c r="O722" t="s">
        <v>266</v>
      </c>
      <c r="P722" t="s">
        <v>1833</v>
      </c>
      <c r="Q722" s="261">
        <v>44974.582210648201</v>
      </c>
    </row>
    <row r="723" spans="1:17" x14ac:dyDescent="0.35">
      <c r="A723" t="s">
        <v>1797</v>
      </c>
      <c r="B723" t="s">
        <v>1798</v>
      </c>
      <c r="C723" s="261">
        <v>44926</v>
      </c>
      <c r="D723" t="s">
        <v>1831</v>
      </c>
      <c r="E723" t="s">
        <v>1834</v>
      </c>
      <c r="F723" s="262">
        <v>0</v>
      </c>
      <c r="G723" t="s">
        <v>261</v>
      </c>
      <c r="H723" s="263">
        <v>-518970</v>
      </c>
      <c r="I723" s="262">
        <v>-244.27</v>
      </c>
      <c r="J723" t="s">
        <v>262</v>
      </c>
      <c r="K723" s="263">
        <v>-261.56</v>
      </c>
      <c r="L723" t="s">
        <v>263</v>
      </c>
      <c r="M723" t="s">
        <v>264</v>
      </c>
      <c r="N723" t="s">
        <v>265</v>
      </c>
      <c r="O723" t="s">
        <v>266</v>
      </c>
      <c r="P723" t="s">
        <v>1835</v>
      </c>
      <c r="Q723" s="261">
        <v>44974.582210648201</v>
      </c>
    </row>
    <row r="724" spans="1:17" x14ac:dyDescent="0.35">
      <c r="A724" t="s">
        <v>1797</v>
      </c>
      <c r="B724" t="s">
        <v>1798</v>
      </c>
      <c r="C724" s="261">
        <v>44926</v>
      </c>
      <c r="D724" t="s">
        <v>1831</v>
      </c>
      <c r="E724" t="s">
        <v>1836</v>
      </c>
      <c r="F724" s="262">
        <v>0</v>
      </c>
      <c r="G724" t="s">
        <v>261</v>
      </c>
      <c r="H724" s="263">
        <v>-200141</v>
      </c>
      <c r="I724" s="262">
        <v>-94.2</v>
      </c>
      <c r="J724" t="s">
        <v>262</v>
      </c>
      <c r="K724" s="263">
        <v>-100.87</v>
      </c>
      <c r="L724" t="s">
        <v>263</v>
      </c>
      <c r="M724" t="s">
        <v>264</v>
      </c>
      <c r="N724" t="s">
        <v>265</v>
      </c>
      <c r="O724" t="s">
        <v>266</v>
      </c>
      <c r="P724" t="s">
        <v>1837</v>
      </c>
      <c r="Q724" s="261">
        <v>44974.582210648201</v>
      </c>
    </row>
    <row r="725" spans="1:17" x14ac:dyDescent="0.35">
      <c r="A725" t="s">
        <v>1797</v>
      </c>
      <c r="B725" t="s">
        <v>1798</v>
      </c>
      <c r="C725" s="261">
        <v>44926</v>
      </c>
      <c r="D725" t="s">
        <v>1831</v>
      </c>
      <c r="E725" t="s">
        <v>1838</v>
      </c>
      <c r="F725" s="262">
        <v>0</v>
      </c>
      <c r="G725" t="s">
        <v>261</v>
      </c>
      <c r="H725" s="263">
        <v>-1679720</v>
      </c>
      <c r="I725" s="262">
        <v>-790.61</v>
      </c>
      <c r="J725" t="s">
        <v>262</v>
      </c>
      <c r="K725" s="263">
        <v>-846.59</v>
      </c>
      <c r="L725" t="s">
        <v>263</v>
      </c>
      <c r="M725" t="s">
        <v>264</v>
      </c>
      <c r="N725" t="s">
        <v>265</v>
      </c>
      <c r="O725" t="s">
        <v>266</v>
      </c>
      <c r="P725" t="s">
        <v>1839</v>
      </c>
      <c r="Q725" s="261">
        <v>44974.582199074102</v>
      </c>
    </row>
    <row r="726" spans="1:17" x14ac:dyDescent="0.35">
      <c r="A726" t="s">
        <v>1797</v>
      </c>
      <c r="B726" t="s">
        <v>1798</v>
      </c>
      <c r="C726" s="261">
        <v>44926</v>
      </c>
      <c r="D726" t="s">
        <v>1840</v>
      </c>
      <c r="E726" t="s">
        <v>1841</v>
      </c>
      <c r="F726" s="262">
        <v>0</v>
      </c>
      <c r="G726" t="s">
        <v>261</v>
      </c>
      <c r="H726" s="263">
        <v>-7945409</v>
      </c>
      <c r="I726" s="262">
        <v>-3978.58</v>
      </c>
      <c r="J726" t="s">
        <v>262</v>
      </c>
      <c r="K726" s="263">
        <v>-4260.26</v>
      </c>
      <c r="L726" t="s">
        <v>263</v>
      </c>
      <c r="M726" t="s">
        <v>264</v>
      </c>
      <c r="N726" t="s">
        <v>265</v>
      </c>
      <c r="O726" t="s">
        <v>379</v>
      </c>
      <c r="P726" t="s">
        <v>1842</v>
      </c>
      <c r="Q726" s="261">
        <v>44974.582210648201</v>
      </c>
    </row>
    <row r="727" spans="1:17" x14ac:dyDescent="0.35">
      <c r="C727" s="261"/>
      <c r="E727" s="264" t="s">
        <v>1843</v>
      </c>
      <c r="F727" s="265"/>
      <c r="G727" s="264"/>
      <c r="H727" s="266"/>
      <c r="I727" s="265"/>
      <c r="J727" s="264"/>
      <c r="K727" s="266">
        <f>SUBTOTAL(109,K704:K726)</f>
        <v>21361.54</v>
      </c>
      <c r="Q727" s="261"/>
    </row>
    <row r="728" spans="1:17" x14ac:dyDescent="0.35">
      <c r="A728" t="s">
        <v>1844</v>
      </c>
      <c r="B728" t="s">
        <v>1845</v>
      </c>
      <c r="C728" s="261">
        <v>44680</v>
      </c>
      <c r="D728" t="s">
        <v>1141</v>
      </c>
      <c r="E728" t="s">
        <v>1846</v>
      </c>
      <c r="F728" s="262">
        <v>0</v>
      </c>
      <c r="G728" t="s">
        <v>261</v>
      </c>
      <c r="H728" s="263">
        <v>6675046</v>
      </c>
      <c r="I728" s="262">
        <v>3114.26</v>
      </c>
      <c r="J728" t="s">
        <v>262</v>
      </c>
      <c r="K728" s="263">
        <v>3333.82</v>
      </c>
      <c r="L728" t="s">
        <v>263</v>
      </c>
      <c r="M728" t="s">
        <v>264</v>
      </c>
      <c r="N728" t="s">
        <v>265</v>
      </c>
      <c r="O728" t="s">
        <v>379</v>
      </c>
      <c r="P728" t="s">
        <v>1847</v>
      </c>
      <c r="Q728" s="261">
        <v>44692.4047685185</v>
      </c>
    </row>
    <row r="729" spans="1:17" ht="13.5" customHeight="1" x14ac:dyDescent="0.35">
      <c r="A729" t="s">
        <v>1844</v>
      </c>
      <c r="B729" t="s">
        <v>1845</v>
      </c>
      <c r="C729" s="261">
        <v>44711</v>
      </c>
      <c r="D729" t="s">
        <v>1762</v>
      </c>
      <c r="E729" t="s">
        <v>1765</v>
      </c>
      <c r="F729" s="262">
        <v>0</v>
      </c>
      <c r="G729" t="s">
        <v>261</v>
      </c>
      <c r="H729" s="263">
        <v>518970</v>
      </c>
      <c r="I729" s="262">
        <v>244.27</v>
      </c>
      <c r="J729" t="s">
        <v>262</v>
      </c>
      <c r="K729" s="263">
        <v>262.58999999999997</v>
      </c>
      <c r="L729" t="s">
        <v>263</v>
      </c>
      <c r="M729" t="s">
        <v>264</v>
      </c>
      <c r="N729" t="s">
        <v>265</v>
      </c>
      <c r="O729" t="s">
        <v>266</v>
      </c>
      <c r="P729" t="s">
        <v>1848</v>
      </c>
      <c r="Q729" s="261">
        <v>44722.627754629597</v>
      </c>
    </row>
    <row r="730" spans="1:17" x14ac:dyDescent="0.35">
      <c r="A730" t="s">
        <v>1844</v>
      </c>
      <c r="B730" t="s">
        <v>1845</v>
      </c>
      <c r="C730" s="261">
        <v>44711</v>
      </c>
      <c r="D730" t="s">
        <v>1762</v>
      </c>
      <c r="E730" t="s">
        <v>1767</v>
      </c>
      <c r="F730" s="262">
        <v>0</v>
      </c>
      <c r="G730" t="s">
        <v>261</v>
      </c>
      <c r="H730" s="263">
        <v>200141</v>
      </c>
      <c r="I730" s="262">
        <v>94.2</v>
      </c>
      <c r="J730" t="s">
        <v>262</v>
      </c>
      <c r="K730" s="263">
        <v>101.27</v>
      </c>
      <c r="L730" t="s">
        <v>263</v>
      </c>
      <c r="M730" t="s">
        <v>264</v>
      </c>
      <c r="N730" t="s">
        <v>265</v>
      </c>
      <c r="O730" t="s">
        <v>266</v>
      </c>
      <c r="P730" t="s">
        <v>1849</v>
      </c>
      <c r="Q730" s="261">
        <v>44722.627766203703</v>
      </c>
    </row>
    <row r="731" spans="1:17" x14ac:dyDescent="0.35">
      <c r="A731" t="s">
        <v>1844</v>
      </c>
      <c r="B731" t="s">
        <v>1845</v>
      </c>
      <c r="C731" s="261">
        <v>44711</v>
      </c>
      <c r="D731" t="s">
        <v>1762</v>
      </c>
      <c r="E731" t="s">
        <v>1771</v>
      </c>
      <c r="F731" s="262">
        <v>0</v>
      </c>
      <c r="G731" t="s">
        <v>261</v>
      </c>
      <c r="H731" s="263">
        <v>1679719</v>
      </c>
      <c r="I731" s="262">
        <v>790.61</v>
      </c>
      <c r="J731" t="s">
        <v>262</v>
      </c>
      <c r="K731" s="263">
        <v>849.91</v>
      </c>
      <c r="L731" t="s">
        <v>263</v>
      </c>
      <c r="M731" t="s">
        <v>264</v>
      </c>
      <c r="N731" t="s">
        <v>265</v>
      </c>
      <c r="O731" t="s">
        <v>266</v>
      </c>
      <c r="P731" t="s">
        <v>1850</v>
      </c>
      <c r="Q731" s="261">
        <v>44722.627754629597</v>
      </c>
    </row>
    <row r="732" spans="1:17" x14ac:dyDescent="0.35">
      <c r="A732" t="s">
        <v>1844</v>
      </c>
      <c r="B732" t="s">
        <v>1845</v>
      </c>
      <c r="C732" s="261">
        <v>44742</v>
      </c>
      <c r="D732" t="s">
        <v>1144</v>
      </c>
      <c r="E732" t="s">
        <v>1851</v>
      </c>
      <c r="F732" s="262">
        <v>0</v>
      </c>
      <c r="G732" t="s">
        <v>261</v>
      </c>
      <c r="H732" s="263">
        <v>28231260</v>
      </c>
      <c r="I732" s="262">
        <v>13307.1</v>
      </c>
      <c r="J732" t="s">
        <v>262</v>
      </c>
      <c r="K732" s="263">
        <v>14038.99</v>
      </c>
      <c r="L732" t="s">
        <v>263</v>
      </c>
      <c r="M732" t="s">
        <v>264</v>
      </c>
      <c r="N732" t="s">
        <v>265</v>
      </c>
      <c r="O732" t="s">
        <v>379</v>
      </c>
      <c r="P732" t="s">
        <v>1852</v>
      </c>
      <c r="Q732" s="261">
        <v>44755.598449074103</v>
      </c>
    </row>
    <row r="733" spans="1:17" x14ac:dyDescent="0.35">
      <c r="A733" t="s">
        <v>1844</v>
      </c>
      <c r="B733" t="s">
        <v>1845</v>
      </c>
      <c r="C733" s="261">
        <v>44804</v>
      </c>
      <c r="D733" t="s">
        <v>1777</v>
      </c>
      <c r="E733" t="s">
        <v>1778</v>
      </c>
      <c r="F733" s="262">
        <v>0</v>
      </c>
      <c r="G733" t="s">
        <v>261</v>
      </c>
      <c r="H733" s="263">
        <v>489994</v>
      </c>
      <c r="I733" s="262">
        <v>244.29</v>
      </c>
      <c r="J733" t="s">
        <v>262</v>
      </c>
      <c r="K733" s="263">
        <v>242.43</v>
      </c>
      <c r="L733" t="s">
        <v>263</v>
      </c>
      <c r="M733" t="s">
        <v>264</v>
      </c>
      <c r="N733" t="s">
        <v>265</v>
      </c>
      <c r="O733" t="s">
        <v>266</v>
      </c>
      <c r="P733" t="s">
        <v>1853</v>
      </c>
      <c r="Q733" s="261">
        <v>44817.709178240701</v>
      </c>
    </row>
    <row r="734" spans="1:17" x14ac:dyDescent="0.35">
      <c r="A734" t="s">
        <v>1844</v>
      </c>
      <c r="B734" t="s">
        <v>1845</v>
      </c>
      <c r="C734" s="261">
        <v>44804</v>
      </c>
      <c r="D734" t="s">
        <v>1777</v>
      </c>
      <c r="E734" t="s">
        <v>1780</v>
      </c>
      <c r="F734" s="262">
        <v>0</v>
      </c>
      <c r="G734" t="s">
        <v>261</v>
      </c>
      <c r="H734" s="263">
        <v>1701402</v>
      </c>
      <c r="I734" s="262">
        <v>848.24</v>
      </c>
      <c r="J734" t="s">
        <v>262</v>
      </c>
      <c r="K734" s="263">
        <v>841.79</v>
      </c>
      <c r="L734" t="s">
        <v>263</v>
      </c>
      <c r="M734" t="s">
        <v>264</v>
      </c>
      <c r="N734" t="s">
        <v>265</v>
      </c>
      <c r="O734" t="s">
        <v>266</v>
      </c>
      <c r="P734" t="s">
        <v>1854</v>
      </c>
      <c r="Q734" s="261">
        <v>44817.709178240701</v>
      </c>
    </row>
    <row r="735" spans="1:17" x14ac:dyDescent="0.35">
      <c r="A735" t="s">
        <v>1844</v>
      </c>
      <c r="B735" t="s">
        <v>1845</v>
      </c>
      <c r="C735" s="261">
        <v>44834</v>
      </c>
      <c r="D735" t="s">
        <v>1782</v>
      </c>
      <c r="E735" t="s">
        <v>1783</v>
      </c>
      <c r="F735" s="262">
        <v>0</v>
      </c>
      <c r="G735" t="s">
        <v>261</v>
      </c>
      <c r="H735" s="263">
        <v>617291</v>
      </c>
      <c r="I735" s="262">
        <v>316.20999999999998</v>
      </c>
      <c r="J735" t="s">
        <v>262</v>
      </c>
      <c r="K735" s="263">
        <v>304.67</v>
      </c>
      <c r="L735" t="s">
        <v>263</v>
      </c>
      <c r="M735" t="s">
        <v>264</v>
      </c>
      <c r="N735" t="s">
        <v>265</v>
      </c>
      <c r="O735" t="s">
        <v>266</v>
      </c>
      <c r="P735" t="s">
        <v>1855</v>
      </c>
      <c r="Q735" s="261">
        <v>44847.452696759297</v>
      </c>
    </row>
    <row r="736" spans="1:17" x14ac:dyDescent="0.35">
      <c r="A736" t="s">
        <v>1844</v>
      </c>
      <c r="B736" t="s">
        <v>1845</v>
      </c>
      <c r="C736" s="261">
        <v>44834</v>
      </c>
      <c r="D736" t="s">
        <v>1782</v>
      </c>
      <c r="E736" t="s">
        <v>1856</v>
      </c>
      <c r="F736" s="262">
        <v>0</v>
      </c>
      <c r="G736" t="s">
        <v>261</v>
      </c>
      <c r="H736" s="263">
        <v>260000</v>
      </c>
      <c r="I736" s="262">
        <v>133.19</v>
      </c>
      <c r="J736" t="s">
        <v>262</v>
      </c>
      <c r="K736" s="263">
        <v>128.33000000000001</v>
      </c>
      <c r="L736" t="s">
        <v>263</v>
      </c>
      <c r="M736" t="s">
        <v>264</v>
      </c>
      <c r="N736" t="s">
        <v>265</v>
      </c>
      <c r="O736" t="s">
        <v>379</v>
      </c>
      <c r="P736" t="s">
        <v>1857</v>
      </c>
      <c r="Q736" s="261">
        <v>44847.452708333301</v>
      </c>
    </row>
    <row r="737" spans="1:17" x14ac:dyDescent="0.35">
      <c r="A737" t="s">
        <v>1844</v>
      </c>
      <c r="B737" t="s">
        <v>1845</v>
      </c>
      <c r="C737" s="261">
        <v>44895</v>
      </c>
      <c r="D737" t="s">
        <v>1787</v>
      </c>
      <c r="E737" t="s">
        <v>1788</v>
      </c>
      <c r="F737" s="262">
        <v>0</v>
      </c>
      <c r="G737" t="s">
        <v>261</v>
      </c>
      <c r="H737" s="263">
        <v>2086331</v>
      </c>
      <c r="I737" s="262">
        <v>988.88</v>
      </c>
      <c r="J737" t="s">
        <v>262</v>
      </c>
      <c r="K737" s="263">
        <v>1024.78</v>
      </c>
      <c r="L737" t="s">
        <v>263</v>
      </c>
      <c r="M737" t="s">
        <v>264</v>
      </c>
      <c r="N737" t="s">
        <v>265</v>
      </c>
      <c r="O737" t="s">
        <v>266</v>
      </c>
      <c r="P737" t="s">
        <v>1858</v>
      </c>
      <c r="Q737" s="261">
        <v>44909.505011574103</v>
      </c>
    </row>
    <row r="738" spans="1:17" x14ac:dyDescent="0.35">
      <c r="A738" t="s">
        <v>1844</v>
      </c>
      <c r="B738" t="s">
        <v>1845</v>
      </c>
      <c r="C738" s="261">
        <v>44926</v>
      </c>
      <c r="D738" t="s">
        <v>1158</v>
      </c>
      <c r="E738" t="s">
        <v>1859</v>
      </c>
      <c r="F738" s="262">
        <v>0</v>
      </c>
      <c r="G738" t="s">
        <v>261</v>
      </c>
      <c r="H738" s="263">
        <v>-6675046</v>
      </c>
      <c r="I738" s="262">
        <v>-3114.26</v>
      </c>
      <c r="J738" t="s">
        <v>262</v>
      </c>
      <c r="K738" s="263">
        <v>-3334.75</v>
      </c>
      <c r="L738" t="s">
        <v>263</v>
      </c>
      <c r="M738" t="s">
        <v>264</v>
      </c>
      <c r="N738" t="s">
        <v>265</v>
      </c>
      <c r="O738" t="s">
        <v>379</v>
      </c>
      <c r="P738" t="s">
        <v>1860</v>
      </c>
      <c r="Q738" s="261">
        <v>44974.761180555601</v>
      </c>
    </row>
    <row r="739" spans="1:17" x14ac:dyDescent="0.35">
      <c r="A739" t="s">
        <v>1844</v>
      </c>
      <c r="B739" t="s">
        <v>1845</v>
      </c>
      <c r="C739" s="261">
        <v>44926</v>
      </c>
      <c r="D739" t="s">
        <v>1792</v>
      </c>
      <c r="E739" t="s">
        <v>1793</v>
      </c>
      <c r="F739" s="262">
        <v>0</v>
      </c>
      <c r="G739" t="s">
        <v>261</v>
      </c>
      <c r="H739" s="263">
        <v>-2086331</v>
      </c>
      <c r="I739" s="262">
        <v>-988.88</v>
      </c>
      <c r="J739" t="s">
        <v>262</v>
      </c>
      <c r="K739" s="263">
        <v>-1058.8900000000001</v>
      </c>
      <c r="L739" t="s">
        <v>263</v>
      </c>
      <c r="M739" t="s">
        <v>264</v>
      </c>
      <c r="N739" t="s">
        <v>265</v>
      </c>
      <c r="O739" t="s">
        <v>266</v>
      </c>
      <c r="P739" t="s">
        <v>1861</v>
      </c>
      <c r="Q739" s="261">
        <v>44974.761192129597</v>
      </c>
    </row>
    <row r="740" spans="1:17" x14ac:dyDescent="0.35">
      <c r="A740" t="s">
        <v>1844</v>
      </c>
      <c r="B740" t="s">
        <v>1845</v>
      </c>
      <c r="C740" s="261">
        <v>44926</v>
      </c>
      <c r="D740" t="s">
        <v>1831</v>
      </c>
      <c r="E740" t="s">
        <v>1832</v>
      </c>
      <c r="F740" s="262">
        <v>0</v>
      </c>
      <c r="G740" t="s">
        <v>261</v>
      </c>
      <c r="H740" s="263">
        <v>-108000</v>
      </c>
      <c r="I740" s="262">
        <v>-50.83</v>
      </c>
      <c r="J740" t="s">
        <v>262</v>
      </c>
      <c r="K740" s="263">
        <v>-54.43</v>
      </c>
      <c r="L740" t="s">
        <v>263</v>
      </c>
      <c r="M740" t="s">
        <v>264</v>
      </c>
      <c r="N740" t="s">
        <v>265</v>
      </c>
      <c r="O740" t="s">
        <v>266</v>
      </c>
      <c r="P740" t="s">
        <v>1862</v>
      </c>
      <c r="Q740" s="261">
        <v>44974.582210648201</v>
      </c>
    </row>
    <row r="741" spans="1:17" x14ac:dyDescent="0.35">
      <c r="A741" t="s">
        <v>1844</v>
      </c>
      <c r="B741" t="s">
        <v>1845</v>
      </c>
      <c r="C741" s="261">
        <v>44926</v>
      </c>
      <c r="D741" t="s">
        <v>1831</v>
      </c>
      <c r="E741" t="s">
        <v>1863</v>
      </c>
      <c r="F741" s="262">
        <v>0</v>
      </c>
      <c r="G741" t="s">
        <v>261</v>
      </c>
      <c r="H741" s="263">
        <v>-518970</v>
      </c>
      <c r="I741" s="262">
        <v>-244.27</v>
      </c>
      <c r="J741" t="s">
        <v>262</v>
      </c>
      <c r="K741" s="263">
        <v>-261.56</v>
      </c>
      <c r="L741" t="s">
        <v>263</v>
      </c>
      <c r="M741" t="s">
        <v>264</v>
      </c>
      <c r="N741" t="s">
        <v>265</v>
      </c>
      <c r="O741" t="s">
        <v>266</v>
      </c>
      <c r="P741" t="s">
        <v>1864</v>
      </c>
      <c r="Q741" s="261">
        <v>44974.582210648201</v>
      </c>
    </row>
    <row r="742" spans="1:17" x14ac:dyDescent="0.35">
      <c r="A742" t="s">
        <v>1844</v>
      </c>
      <c r="B742" t="s">
        <v>1845</v>
      </c>
      <c r="C742" s="261">
        <v>44926</v>
      </c>
      <c r="D742" t="s">
        <v>1831</v>
      </c>
      <c r="E742" t="s">
        <v>1836</v>
      </c>
      <c r="F742" s="262">
        <v>0</v>
      </c>
      <c r="G742" t="s">
        <v>261</v>
      </c>
      <c r="H742" s="263">
        <v>-200141</v>
      </c>
      <c r="I742" s="262">
        <v>-94.2</v>
      </c>
      <c r="J742" t="s">
        <v>262</v>
      </c>
      <c r="K742" s="263">
        <v>-100.87</v>
      </c>
      <c r="L742" t="s">
        <v>263</v>
      </c>
      <c r="M742" t="s">
        <v>264</v>
      </c>
      <c r="N742" t="s">
        <v>265</v>
      </c>
      <c r="O742" t="s">
        <v>266</v>
      </c>
      <c r="P742" t="s">
        <v>1865</v>
      </c>
      <c r="Q742" s="261">
        <v>44974.582210648201</v>
      </c>
    </row>
    <row r="743" spans="1:17" x14ac:dyDescent="0.35">
      <c r="A743" t="s">
        <v>1844</v>
      </c>
      <c r="B743" t="s">
        <v>1845</v>
      </c>
      <c r="C743" s="261">
        <v>44926</v>
      </c>
      <c r="D743" t="s">
        <v>1831</v>
      </c>
      <c r="E743" t="s">
        <v>1838</v>
      </c>
      <c r="F743" s="262">
        <v>0</v>
      </c>
      <c r="G743" t="s">
        <v>261</v>
      </c>
      <c r="H743" s="263">
        <v>-1679719</v>
      </c>
      <c r="I743" s="262">
        <v>-790.61</v>
      </c>
      <c r="J743" t="s">
        <v>262</v>
      </c>
      <c r="K743" s="263">
        <v>-846.59</v>
      </c>
      <c r="L743" t="s">
        <v>263</v>
      </c>
      <c r="M743" t="s">
        <v>264</v>
      </c>
      <c r="N743" t="s">
        <v>265</v>
      </c>
      <c r="O743" t="s">
        <v>266</v>
      </c>
      <c r="P743" t="s">
        <v>1866</v>
      </c>
      <c r="Q743" s="261">
        <v>44974.582199074102</v>
      </c>
    </row>
    <row r="744" spans="1:17" x14ac:dyDescent="0.35">
      <c r="C744" s="261"/>
      <c r="E744" s="264" t="s">
        <v>1867</v>
      </c>
      <c r="F744" s="265"/>
      <c r="G744" s="264"/>
      <c r="H744" s="266"/>
      <c r="I744" s="265"/>
      <c r="J744" s="264"/>
      <c r="K744" s="266">
        <f>SUBTOTAL(109,K728:K743)</f>
        <v>15471.49</v>
      </c>
      <c r="Q744" s="261"/>
    </row>
    <row r="745" spans="1:17" x14ac:dyDescent="0.35">
      <c r="C745" s="261"/>
      <c r="E745" s="269" t="s">
        <v>3278</v>
      </c>
      <c r="F745" s="270"/>
      <c r="G745" s="269"/>
      <c r="H745" s="271"/>
      <c r="I745" s="270"/>
      <c r="J745" s="269"/>
      <c r="K745" s="271">
        <f>K703+K727+K744</f>
        <v>48249.96</v>
      </c>
      <c r="Q745" s="261"/>
    </row>
    <row r="746" spans="1:17" x14ac:dyDescent="0.35">
      <c r="A746" t="s">
        <v>1868</v>
      </c>
      <c r="B746" t="s">
        <v>1869</v>
      </c>
      <c r="C746" s="261">
        <v>44711</v>
      </c>
      <c r="D746" t="s">
        <v>1762</v>
      </c>
      <c r="E746" t="s">
        <v>1870</v>
      </c>
      <c r="F746" s="262">
        <v>0</v>
      </c>
      <c r="G746" t="s">
        <v>261</v>
      </c>
      <c r="H746" s="263">
        <v>6570334</v>
      </c>
      <c r="I746" s="262">
        <v>3092.54</v>
      </c>
      <c r="J746" t="s">
        <v>262</v>
      </c>
      <c r="K746" s="263">
        <v>3324.48</v>
      </c>
      <c r="L746" t="s">
        <v>263</v>
      </c>
      <c r="M746" t="s">
        <v>264</v>
      </c>
      <c r="N746" t="s">
        <v>265</v>
      </c>
      <c r="O746" t="s">
        <v>379</v>
      </c>
      <c r="P746" t="s">
        <v>1871</v>
      </c>
      <c r="Q746" s="261">
        <v>44722.627754629597</v>
      </c>
    </row>
    <row r="747" spans="1:17" x14ac:dyDescent="0.35">
      <c r="A747" t="s">
        <v>1868</v>
      </c>
      <c r="B747" t="s">
        <v>1869</v>
      </c>
      <c r="C747" s="261">
        <v>44771</v>
      </c>
      <c r="D747" t="s">
        <v>1803</v>
      </c>
      <c r="E747" t="s">
        <v>1872</v>
      </c>
      <c r="F747" s="262">
        <v>0</v>
      </c>
      <c r="G747" t="s">
        <v>261</v>
      </c>
      <c r="H747" s="263">
        <v>1596974</v>
      </c>
      <c r="I747" s="262">
        <v>778.1</v>
      </c>
      <c r="J747" t="s">
        <v>262</v>
      </c>
      <c r="K747" s="263">
        <v>792.34</v>
      </c>
      <c r="L747" t="s">
        <v>263</v>
      </c>
      <c r="M747" t="s">
        <v>264</v>
      </c>
      <c r="N747" t="s">
        <v>265</v>
      </c>
      <c r="O747" t="s">
        <v>266</v>
      </c>
      <c r="P747" t="s">
        <v>1873</v>
      </c>
      <c r="Q747" s="261">
        <v>44784.347037036998</v>
      </c>
    </row>
    <row r="748" spans="1:17" x14ac:dyDescent="0.35">
      <c r="A748" t="s">
        <v>1868</v>
      </c>
      <c r="B748" t="s">
        <v>1869</v>
      </c>
      <c r="C748" s="261">
        <v>44771</v>
      </c>
      <c r="D748" t="s">
        <v>1803</v>
      </c>
      <c r="E748" t="s">
        <v>1874</v>
      </c>
      <c r="F748" s="262">
        <v>0</v>
      </c>
      <c r="G748" t="s">
        <v>261</v>
      </c>
      <c r="H748" s="263">
        <v>757360</v>
      </c>
      <c r="I748" s="262">
        <v>369.01</v>
      </c>
      <c r="J748" t="s">
        <v>262</v>
      </c>
      <c r="K748" s="263">
        <v>375.76</v>
      </c>
      <c r="L748" t="s">
        <v>263</v>
      </c>
      <c r="M748" t="s">
        <v>264</v>
      </c>
      <c r="N748" t="s">
        <v>265</v>
      </c>
      <c r="O748" t="s">
        <v>379</v>
      </c>
      <c r="P748" t="s">
        <v>1875</v>
      </c>
      <c r="Q748" s="261">
        <v>44784.347048611096</v>
      </c>
    </row>
    <row r="749" spans="1:17" x14ac:dyDescent="0.35">
      <c r="A749" t="s">
        <v>1868</v>
      </c>
      <c r="B749" t="s">
        <v>1869</v>
      </c>
      <c r="C749" s="261">
        <v>44804</v>
      </c>
      <c r="D749" t="s">
        <v>1777</v>
      </c>
      <c r="E749" t="s">
        <v>1876</v>
      </c>
      <c r="F749" s="262">
        <v>0</v>
      </c>
      <c r="G749" t="s">
        <v>261</v>
      </c>
      <c r="H749" s="263">
        <v>6735280</v>
      </c>
      <c r="I749" s="262">
        <v>3357.9</v>
      </c>
      <c r="J749" t="s">
        <v>262</v>
      </c>
      <c r="K749" s="263">
        <v>3332.38</v>
      </c>
      <c r="L749" t="s">
        <v>263</v>
      </c>
      <c r="M749" t="s">
        <v>264</v>
      </c>
      <c r="N749" t="s">
        <v>265</v>
      </c>
      <c r="O749" t="s">
        <v>379</v>
      </c>
      <c r="P749" t="s">
        <v>1877</v>
      </c>
      <c r="Q749" s="261">
        <v>44817.709178240701</v>
      </c>
    </row>
    <row r="750" spans="1:17" x14ac:dyDescent="0.35">
      <c r="A750" t="s">
        <v>1868</v>
      </c>
      <c r="B750" t="s">
        <v>1869</v>
      </c>
      <c r="C750" s="261">
        <v>44834</v>
      </c>
      <c r="D750" t="s">
        <v>1782</v>
      </c>
      <c r="E750" t="s">
        <v>1878</v>
      </c>
      <c r="F750" s="262">
        <v>0</v>
      </c>
      <c r="G750" t="s">
        <v>261</v>
      </c>
      <c r="H750" s="263">
        <v>1063103</v>
      </c>
      <c r="I750" s="262">
        <v>544.58000000000004</v>
      </c>
      <c r="J750" t="s">
        <v>262</v>
      </c>
      <c r="K750" s="263">
        <v>524.70000000000005</v>
      </c>
      <c r="L750" t="s">
        <v>263</v>
      </c>
      <c r="M750" t="s">
        <v>264</v>
      </c>
      <c r="N750" t="s">
        <v>265</v>
      </c>
      <c r="O750" t="s">
        <v>379</v>
      </c>
      <c r="P750" t="s">
        <v>1879</v>
      </c>
      <c r="Q750" s="261">
        <v>44847.452708333301</v>
      </c>
    </row>
    <row r="751" spans="1:17" x14ac:dyDescent="0.35">
      <c r="A751" t="s">
        <v>1868</v>
      </c>
      <c r="B751" t="s">
        <v>1869</v>
      </c>
      <c r="C751" s="261">
        <v>44861</v>
      </c>
      <c r="D751" t="s">
        <v>1816</v>
      </c>
      <c r="E751" t="s">
        <v>1880</v>
      </c>
      <c r="F751" s="262">
        <v>0</v>
      </c>
      <c r="G751" t="s">
        <v>261</v>
      </c>
      <c r="H751" s="263">
        <v>4254341</v>
      </c>
      <c r="I751" s="262">
        <v>2130.31</v>
      </c>
      <c r="J751" t="s">
        <v>262</v>
      </c>
      <c r="K751" s="263">
        <v>2095.16</v>
      </c>
      <c r="L751" t="s">
        <v>263</v>
      </c>
      <c r="M751" t="s">
        <v>264</v>
      </c>
      <c r="N751" t="s">
        <v>265</v>
      </c>
      <c r="O751" t="s">
        <v>266</v>
      </c>
      <c r="P751" t="s">
        <v>1881</v>
      </c>
      <c r="Q751" s="261">
        <v>44868.302430555603</v>
      </c>
    </row>
    <row r="752" spans="1:17" x14ac:dyDescent="0.35">
      <c r="A752" t="s">
        <v>1868</v>
      </c>
      <c r="B752" t="s">
        <v>1869</v>
      </c>
      <c r="C752" s="261">
        <v>44861</v>
      </c>
      <c r="D752" t="s">
        <v>1816</v>
      </c>
      <c r="E752" t="s">
        <v>1882</v>
      </c>
      <c r="F752" s="262">
        <v>0</v>
      </c>
      <c r="G752" t="s">
        <v>261</v>
      </c>
      <c r="H752" s="263">
        <v>4976720</v>
      </c>
      <c r="I752" s="262">
        <v>2492.04</v>
      </c>
      <c r="J752" t="s">
        <v>262</v>
      </c>
      <c r="K752" s="263">
        <v>2450.92</v>
      </c>
      <c r="L752" t="s">
        <v>263</v>
      </c>
      <c r="M752" t="s">
        <v>264</v>
      </c>
      <c r="N752" t="s">
        <v>265</v>
      </c>
      <c r="O752" t="s">
        <v>379</v>
      </c>
      <c r="P752" t="s">
        <v>1883</v>
      </c>
      <c r="Q752" s="261">
        <v>44868.302430555603</v>
      </c>
    </row>
    <row r="753" spans="1:17" x14ac:dyDescent="0.35">
      <c r="A753" t="s">
        <v>1868</v>
      </c>
      <c r="B753" t="s">
        <v>1869</v>
      </c>
      <c r="C753" s="261">
        <v>44895</v>
      </c>
      <c r="D753" t="s">
        <v>1787</v>
      </c>
      <c r="E753" t="s">
        <v>1884</v>
      </c>
      <c r="F753" s="262">
        <v>0</v>
      </c>
      <c r="G753" t="s">
        <v>261</v>
      </c>
      <c r="H753" s="263">
        <v>4942346</v>
      </c>
      <c r="I753" s="262">
        <v>2342.5700000000002</v>
      </c>
      <c r="J753" t="s">
        <v>262</v>
      </c>
      <c r="K753" s="263">
        <v>2427.61</v>
      </c>
      <c r="L753" t="s">
        <v>263</v>
      </c>
      <c r="M753" t="s">
        <v>264</v>
      </c>
      <c r="N753" t="s">
        <v>265</v>
      </c>
      <c r="O753" t="s">
        <v>379</v>
      </c>
      <c r="P753" t="s">
        <v>1885</v>
      </c>
      <c r="Q753" s="261">
        <v>44909.505011574103</v>
      </c>
    </row>
    <row r="754" spans="1:17" x14ac:dyDescent="0.35">
      <c r="A754" t="s">
        <v>1868</v>
      </c>
      <c r="B754" t="s">
        <v>1869</v>
      </c>
      <c r="C754" s="261">
        <v>44926</v>
      </c>
      <c r="D754" t="s">
        <v>1822</v>
      </c>
      <c r="E754" t="s">
        <v>1886</v>
      </c>
      <c r="F754" s="262">
        <v>0</v>
      </c>
      <c r="G754" t="s">
        <v>261</v>
      </c>
      <c r="H754" s="263">
        <v>2816103</v>
      </c>
      <c r="I754" s="262">
        <v>1299.49</v>
      </c>
      <c r="J754" t="s">
        <v>262</v>
      </c>
      <c r="K754" s="263">
        <v>1391.49</v>
      </c>
      <c r="L754" t="s">
        <v>263</v>
      </c>
      <c r="M754" t="s">
        <v>264</v>
      </c>
      <c r="N754" t="s">
        <v>265</v>
      </c>
      <c r="O754" t="s">
        <v>266</v>
      </c>
      <c r="P754" t="s">
        <v>1887</v>
      </c>
      <c r="Q754" s="261">
        <v>44942.579039351898</v>
      </c>
    </row>
    <row r="755" spans="1:17" x14ac:dyDescent="0.35">
      <c r="A755" t="s">
        <v>1868</v>
      </c>
      <c r="B755" t="s">
        <v>1869</v>
      </c>
      <c r="C755" s="261">
        <v>44926</v>
      </c>
      <c r="D755" t="s">
        <v>1825</v>
      </c>
      <c r="E755" t="s">
        <v>1888</v>
      </c>
      <c r="F755" s="262">
        <v>0</v>
      </c>
      <c r="G755" t="s">
        <v>261</v>
      </c>
      <c r="H755" s="263">
        <v>-1596974</v>
      </c>
      <c r="I755" s="262">
        <v>-778.1</v>
      </c>
      <c r="J755" t="s">
        <v>262</v>
      </c>
      <c r="K755" s="263">
        <v>-833.19</v>
      </c>
      <c r="L755" t="s">
        <v>263</v>
      </c>
      <c r="M755" t="s">
        <v>264</v>
      </c>
      <c r="N755" t="s">
        <v>265</v>
      </c>
      <c r="O755" t="s">
        <v>266</v>
      </c>
      <c r="P755" t="s">
        <v>1889</v>
      </c>
      <c r="Q755" s="261">
        <v>44974.761180555601</v>
      </c>
    </row>
    <row r="756" spans="1:17" x14ac:dyDescent="0.35">
      <c r="A756" t="s">
        <v>1868</v>
      </c>
      <c r="B756" t="s">
        <v>1869</v>
      </c>
      <c r="C756" s="261">
        <v>44926</v>
      </c>
      <c r="D756" t="s">
        <v>1825</v>
      </c>
      <c r="E756" t="s">
        <v>1890</v>
      </c>
      <c r="F756" s="262">
        <v>0</v>
      </c>
      <c r="G756" t="s">
        <v>261</v>
      </c>
      <c r="H756" s="263">
        <v>-757360</v>
      </c>
      <c r="I756" s="262">
        <v>-369.01</v>
      </c>
      <c r="J756" t="s">
        <v>262</v>
      </c>
      <c r="K756" s="263">
        <v>-395.14</v>
      </c>
      <c r="L756" t="s">
        <v>263</v>
      </c>
      <c r="M756" t="s">
        <v>264</v>
      </c>
      <c r="N756" t="s">
        <v>265</v>
      </c>
      <c r="O756" t="s">
        <v>379</v>
      </c>
      <c r="P756" t="s">
        <v>1891</v>
      </c>
      <c r="Q756" s="261">
        <v>44974.761192129597</v>
      </c>
    </row>
    <row r="757" spans="1:17" x14ac:dyDescent="0.35">
      <c r="A757" t="s">
        <v>1868</v>
      </c>
      <c r="B757" t="s">
        <v>1869</v>
      </c>
      <c r="C757" s="261">
        <v>44926</v>
      </c>
      <c r="D757" t="s">
        <v>1792</v>
      </c>
      <c r="E757" t="s">
        <v>1892</v>
      </c>
      <c r="F757" s="262">
        <v>0</v>
      </c>
      <c r="G757" t="s">
        <v>261</v>
      </c>
      <c r="H757" s="263">
        <v>-4942346</v>
      </c>
      <c r="I757" s="262">
        <v>-2342.5700000000002</v>
      </c>
      <c r="J757" t="s">
        <v>262</v>
      </c>
      <c r="K757" s="263">
        <v>-2508.42</v>
      </c>
      <c r="L757" t="s">
        <v>263</v>
      </c>
      <c r="M757" t="s">
        <v>264</v>
      </c>
      <c r="N757" t="s">
        <v>265</v>
      </c>
      <c r="O757" t="s">
        <v>379</v>
      </c>
      <c r="P757" t="s">
        <v>1893</v>
      </c>
      <c r="Q757" s="261">
        <v>44974.761192129597</v>
      </c>
    </row>
    <row r="758" spans="1:17" x14ac:dyDescent="0.35">
      <c r="A758" t="s">
        <v>1868</v>
      </c>
      <c r="B758" t="s">
        <v>1869</v>
      </c>
      <c r="C758" s="261">
        <v>44926</v>
      </c>
      <c r="D758" t="s">
        <v>1894</v>
      </c>
      <c r="E758" t="s">
        <v>1895</v>
      </c>
      <c r="F758" s="262">
        <v>0</v>
      </c>
      <c r="G758" t="s">
        <v>261</v>
      </c>
      <c r="H758" s="263">
        <v>5672455</v>
      </c>
      <c r="I758" s="262">
        <v>2840.42</v>
      </c>
      <c r="J758" t="s">
        <v>262</v>
      </c>
      <c r="K758" s="263">
        <v>3041.52</v>
      </c>
      <c r="L758" t="s">
        <v>263</v>
      </c>
      <c r="M758" t="s">
        <v>264</v>
      </c>
      <c r="N758" t="s">
        <v>265</v>
      </c>
      <c r="O758" t="s">
        <v>266</v>
      </c>
      <c r="P758" t="s">
        <v>1896</v>
      </c>
      <c r="Q758" s="261">
        <v>44988.460555555597</v>
      </c>
    </row>
    <row r="759" spans="1:17" x14ac:dyDescent="0.35">
      <c r="A759" t="s">
        <v>1868</v>
      </c>
      <c r="B759" t="s">
        <v>1869</v>
      </c>
      <c r="C759" s="261">
        <v>44926</v>
      </c>
      <c r="D759" t="s">
        <v>1894</v>
      </c>
      <c r="E759" t="s">
        <v>1897</v>
      </c>
      <c r="F759" s="262">
        <v>0</v>
      </c>
      <c r="G759" t="s">
        <v>261</v>
      </c>
      <c r="H759" s="263">
        <v>7945409</v>
      </c>
      <c r="I759" s="262">
        <v>3978.58</v>
      </c>
      <c r="J759" t="s">
        <v>262</v>
      </c>
      <c r="K759" s="263">
        <v>4260.26</v>
      </c>
      <c r="L759" t="s">
        <v>263</v>
      </c>
      <c r="M759" t="s">
        <v>264</v>
      </c>
      <c r="N759" t="s">
        <v>265</v>
      </c>
      <c r="O759" t="s">
        <v>379</v>
      </c>
      <c r="P759" t="s">
        <v>1898</v>
      </c>
      <c r="Q759" s="261">
        <v>44988.460555555597</v>
      </c>
    </row>
    <row r="760" spans="1:17" x14ac:dyDescent="0.35">
      <c r="C760" s="261"/>
      <c r="E760" s="264" t="s">
        <v>1899</v>
      </c>
      <c r="F760" s="265"/>
      <c r="G760" s="264"/>
      <c r="H760" s="266"/>
      <c r="I760" s="265"/>
      <c r="J760" s="264"/>
      <c r="K760" s="266">
        <f>SUBTOTAL(109,K746:K759)</f>
        <v>20279.870000000003</v>
      </c>
      <c r="Q760" s="261"/>
    </row>
    <row r="761" spans="1:17" x14ac:dyDescent="0.35">
      <c r="A761" t="s">
        <v>1900</v>
      </c>
      <c r="B761" t="s">
        <v>1901</v>
      </c>
      <c r="C761" s="261">
        <v>44771</v>
      </c>
      <c r="D761" t="s">
        <v>1803</v>
      </c>
      <c r="E761" t="s">
        <v>1902</v>
      </c>
      <c r="F761" s="262">
        <v>0</v>
      </c>
      <c r="G761" t="s">
        <v>261</v>
      </c>
      <c r="H761" s="263">
        <v>19913600</v>
      </c>
      <c r="I761" s="262">
        <v>9702.59</v>
      </c>
      <c r="J761" t="s">
        <v>262</v>
      </c>
      <c r="K761" s="263">
        <v>9880.15</v>
      </c>
      <c r="L761" t="s">
        <v>263</v>
      </c>
      <c r="M761" t="s">
        <v>264</v>
      </c>
      <c r="N761" t="s">
        <v>265</v>
      </c>
      <c r="O761" t="s">
        <v>379</v>
      </c>
      <c r="P761" t="s">
        <v>1903</v>
      </c>
      <c r="Q761" s="261">
        <v>44784.347048611096</v>
      </c>
    </row>
    <row r="762" spans="1:17" x14ac:dyDescent="0.35">
      <c r="A762" t="s">
        <v>1900</v>
      </c>
      <c r="B762" t="s">
        <v>1901</v>
      </c>
      <c r="C762" s="261">
        <v>44771</v>
      </c>
      <c r="D762" t="s">
        <v>1803</v>
      </c>
      <c r="E762" t="s">
        <v>1872</v>
      </c>
      <c r="F762" s="262">
        <v>0</v>
      </c>
      <c r="G762" t="s">
        <v>261</v>
      </c>
      <c r="H762" s="263">
        <v>2129299</v>
      </c>
      <c r="I762" s="262">
        <v>1037.47</v>
      </c>
      <c r="J762" t="s">
        <v>262</v>
      </c>
      <c r="K762" s="263">
        <v>1056.46</v>
      </c>
      <c r="L762" t="s">
        <v>263</v>
      </c>
      <c r="M762" t="s">
        <v>264</v>
      </c>
      <c r="N762" t="s">
        <v>265</v>
      </c>
      <c r="O762" t="s">
        <v>266</v>
      </c>
      <c r="P762" t="s">
        <v>1904</v>
      </c>
      <c r="Q762" s="261">
        <v>44784.347037036998</v>
      </c>
    </row>
    <row r="763" spans="1:17" x14ac:dyDescent="0.35">
      <c r="A763" t="s">
        <v>1900</v>
      </c>
      <c r="B763" t="s">
        <v>1901</v>
      </c>
      <c r="C763" s="261">
        <v>44804</v>
      </c>
      <c r="D763" t="s">
        <v>1777</v>
      </c>
      <c r="E763" t="s">
        <v>1905</v>
      </c>
      <c r="F763" s="262">
        <v>0</v>
      </c>
      <c r="G763" t="s">
        <v>261</v>
      </c>
      <c r="H763" s="263">
        <v>10680000</v>
      </c>
      <c r="I763" s="262">
        <v>5324.55</v>
      </c>
      <c r="J763" t="s">
        <v>262</v>
      </c>
      <c r="K763" s="263">
        <v>5284.08</v>
      </c>
      <c r="L763" t="s">
        <v>263</v>
      </c>
      <c r="M763" t="s">
        <v>264</v>
      </c>
      <c r="N763" t="s">
        <v>265</v>
      </c>
      <c r="O763" t="s">
        <v>379</v>
      </c>
      <c r="P763" t="s">
        <v>1906</v>
      </c>
      <c r="Q763" s="261">
        <v>44817.709178240701</v>
      </c>
    </row>
    <row r="764" spans="1:17" x14ac:dyDescent="0.35">
      <c r="A764" t="s">
        <v>1900</v>
      </c>
      <c r="B764" t="s">
        <v>1901</v>
      </c>
      <c r="C764" s="261">
        <v>44861</v>
      </c>
      <c r="D764" t="s">
        <v>1816</v>
      </c>
      <c r="E764" t="s">
        <v>1880</v>
      </c>
      <c r="F764" s="262">
        <v>0</v>
      </c>
      <c r="G764" t="s">
        <v>261</v>
      </c>
      <c r="H764" s="263">
        <v>5672455</v>
      </c>
      <c r="I764" s="262">
        <v>2840.42</v>
      </c>
      <c r="J764" t="s">
        <v>262</v>
      </c>
      <c r="K764" s="263">
        <v>2793.55</v>
      </c>
      <c r="L764" t="s">
        <v>263</v>
      </c>
      <c r="M764" t="s">
        <v>264</v>
      </c>
      <c r="N764" t="s">
        <v>265</v>
      </c>
      <c r="O764" t="s">
        <v>266</v>
      </c>
      <c r="P764" t="s">
        <v>1907</v>
      </c>
      <c r="Q764" s="261">
        <v>44868.302430555603</v>
      </c>
    </row>
    <row r="765" spans="1:17" x14ac:dyDescent="0.35">
      <c r="A765" t="s">
        <v>1900</v>
      </c>
      <c r="B765" t="s">
        <v>1901</v>
      </c>
      <c r="C765" s="261">
        <v>44926</v>
      </c>
      <c r="D765" t="s">
        <v>1822</v>
      </c>
      <c r="E765" t="s">
        <v>1908</v>
      </c>
      <c r="F765" s="262">
        <v>0</v>
      </c>
      <c r="G765" t="s">
        <v>261</v>
      </c>
      <c r="H765" s="263">
        <v>19152000</v>
      </c>
      <c r="I765" s="262">
        <v>8837.7000000000007</v>
      </c>
      <c r="J765" t="s">
        <v>262</v>
      </c>
      <c r="K765" s="263">
        <v>9463.41</v>
      </c>
      <c r="L765" t="s">
        <v>263</v>
      </c>
      <c r="M765" t="s">
        <v>264</v>
      </c>
      <c r="N765" t="s">
        <v>265</v>
      </c>
      <c r="O765" t="s">
        <v>379</v>
      </c>
      <c r="P765" t="s">
        <v>1909</v>
      </c>
      <c r="Q765" s="261">
        <v>44942.579039351898</v>
      </c>
    </row>
    <row r="766" spans="1:17" x14ac:dyDescent="0.35">
      <c r="A766" t="s">
        <v>1900</v>
      </c>
      <c r="B766" t="s">
        <v>1901</v>
      </c>
      <c r="C766" s="261">
        <v>44926</v>
      </c>
      <c r="D766" t="s">
        <v>1822</v>
      </c>
      <c r="E766" t="s">
        <v>1886</v>
      </c>
      <c r="F766" s="262">
        <v>0</v>
      </c>
      <c r="G766" t="s">
        <v>261</v>
      </c>
      <c r="H766" s="263">
        <v>3754804</v>
      </c>
      <c r="I766" s="262">
        <v>1732.66</v>
      </c>
      <c r="J766" t="s">
        <v>262</v>
      </c>
      <c r="K766" s="263">
        <v>1855.33</v>
      </c>
      <c r="L766" t="s">
        <v>263</v>
      </c>
      <c r="M766" t="s">
        <v>264</v>
      </c>
      <c r="N766" t="s">
        <v>265</v>
      </c>
      <c r="O766" t="s">
        <v>266</v>
      </c>
      <c r="P766" t="s">
        <v>1910</v>
      </c>
      <c r="Q766" s="261">
        <v>44942.579039351898</v>
      </c>
    </row>
    <row r="767" spans="1:17" x14ac:dyDescent="0.35">
      <c r="A767" t="s">
        <v>1900</v>
      </c>
      <c r="B767" t="s">
        <v>1901</v>
      </c>
      <c r="C767" s="261">
        <v>44926</v>
      </c>
      <c r="D767" t="s">
        <v>1825</v>
      </c>
      <c r="E767" t="s">
        <v>1911</v>
      </c>
      <c r="F767" s="262">
        <v>0</v>
      </c>
      <c r="G767" t="s">
        <v>261</v>
      </c>
      <c r="H767" s="263">
        <v>-19913600</v>
      </c>
      <c r="I767" s="262">
        <v>-9702.59</v>
      </c>
      <c r="J767" t="s">
        <v>262</v>
      </c>
      <c r="K767" s="263">
        <v>-10389.530000000001</v>
      </c>
      <c r="L767" t="s">
        <v>263</v>
      </c>
      <c r="M767" t="s">
        <v>264</v>
      </c>
      <c r="N767" t="s">
        <v>265</v>
      </c>
      <c r="O767" t="s">
        <v>379</v>
      </c>
      <c r="P767" t="s">
        <v>1912</v>
      </c>
      <c r="Q767" s="261">
        <v>44974.761192129597</v>
      </c>
    </row>
    <row r="768" spans="1:17" x14ac:dyDescent="0.35">
      <c r="A768" t="s">
        <v>1900</v>
      </c>
      <c r="B768" t="s">
        <v>1901</v>
      </c>
      <c r="C768" s="261">
        <v>44926</v>
      </c>
      <c r="D768" t="s">
        <v>1825</v>
      </c>
      <c r="E768" t="s">
        <v>1888</v>
      </c>
      <c r="F768" s="262">
        <v>0</v>
      </c>
      <c r="G768" t="s">
        <v>261</v>
      </c>
      <c r="H768" s="263">
        <v>-2129299</v>
      </c>
      <c r="I768" s="262">
        <v>-1037.47</v>
      </c>
      <c r="J768" t="s">
        <v>262</v>
      </c>
      <c r="K768" s="263">
        <v>-1110.92</v>
      </c>
      <c r="L768" t="s">
        <v>263</v>
      </c>
      <c r="M768" t="s">
        <v>264</v>
      </c>
      <c r="N768" t="s">
        <v>265</v>
      </c>
      <c r="O768" t="s">
        <v>266</v>
      </c>
      <c r="P768" t="s">
        <v>1913</v>
      </c>
      <c r="Q768" s="261">
        <v>44974.761180555601</v>
      </c>
    </row>
    <row r="769" spans="1:17" x14ac:dyDescent="0.35">
      <c r="A769" t="s">
        <v>1900</v>
      </c>
      <c r="B769" t="s">
        <v>1901</v>
      </c>
      <c r="C769" s="261">
        <v>44926</v>
      </c>
      <c r="D769" t="s">
        <v>1840</v>
      </c>
      <c r="E769" t="s">
        <v>1914</v>
      </c>
      <c r="F769" s="262">
        <v>0</v>
      </c>
      <c r="G769" t="s">
        <v>261</v>
      </c>
      <c r="H769" s="263">
        <v>-5672455</v>
      </c>
      <c r="I769" s="262">
        <v>-2840.42</v>
      </c>
      <c r="J769" t="s">
        <v>262</v>
      </c>
      <c r="K769" s="263">
        <v>-3041.52</v>
      </c>
      <c r="L769" t="s">
        <v>263</v>
      </c>
      <c r="M769" t="s">
        <v>264</v>
      </c>
      <c r="N769" t="s">
        <v>265</v>
      </c>
      <c r="O769" t="s">
        <v>266</v>
      </c>
      <c r="P769" t="s">
        <v>1915</v>
      </c>
      <c r="Q769" s="261">
        <v>44974.582210648201</v>
      </c>
    </row>
    <row r="770" spans="1:17" x14ac:dyDescent="0.35">
      <c r="C770" s="261"/>
      <c r="E770" s="264" t="s">
        <v>1916</v>
      </c>
      <c r="F770" s="265"/>
      <c r="G770" s="264"/>
      <c r="H770" s="266"/>
      <c r="I770" s="265"/>
      <c r="J770" s="264"/>
      <c r="K770" s="266">
        <f>SUBTOTAL(109,K761:K769)</f>
        <v>15791.010000000006</v>
      </c>
      <c r="Q770" s="261"/>
    </row>
    <row r="771" spans="1:17" x14ac:dyDescent="0.35">
      <c r="A771" t="s">
        <v>1917</v>
      </c>
      <c r="B771" t="s">
        <v>1918</v>
      </c>
      <c r="C771" s="261">
        <v>44711</v>
      </c>
      <c r="D771" t="s">
        <v>1762</v>
      </c>
      <c r="E771" t="s">
        <v>1763</v>
      </c>
      <c r="F771" s="262">
        <v>0</v>
      </c>
      <c r="G771" t="s">
        <v>261</v>
      </c>
      <c r="H771" s="263">
        <v>108000</v>
      </c>
      <c r="I771" s="262">
        <v>50.83</v>
      </c>
      <c r="J771" t="s">
        <v>262</v>
      </c>
      <c r="K771" s="263">
        <v>54.64</v>
      </c>
      <c r="L771" t="s">
        <v>263</v>
      </c>
      <c r="M771" t="s">
        <v>264</v>
      </c>
      <c r="N771" t="s">
        <v>265</v>
      </c>
      <c r="O771" t="s">
        <v>266</v>
      </c>
      <c r="P771" t="s">
        <v>1919</v>
      </c>
      <c r="Q771" s="261">
        <v>44722.627754629597</v>
      </c>
    </row>
    <row r="772" spans="1:17" x14ac:dyDescent="0.35">
      <c r="A772" t="s">
        <v>1917</v>
      </c>
      <c r="B772" t="s">
        <v>1918</v>
      </c>
      <c r="C772" s="261">
        <v>44771</v>
      </c>
      <c r="D772" t="s">
        <v>1803</v>
      </c>
      <c r="E772" t="s">
        <v>1872</v>
      </c>
      <c r="F772" s="262">
        <v>0</v>
      </c>
      <c r="G772" t="s">
        <v>261</v>
      </c>
      <c r="H772" s="263">
        <v>1596974</v>
      </c>
      <c r="I772" s="262">
        <v>778.1</v>
      </c>
      <c r="J772" t="s">
        <v>262</v>
      </c>
      <c r="K772" s="263">
        <v>792.34</v>
      </c>
      <c r="L772" t="s">
        <v>263</v>
      </c>
      <c r="M772" t="s">
        <v>264</v>
      </c>
      <c r="N772" t="s">
        <v>265</v>
      </c>
      <c r="O772" t="s">
        <v>266</v>
      </c>
      <c r="P772" t="s">
        <v>1920</v>
      </c>
      <c r="Q772" s="261">
        <v>44784.347037036998</v>
      </c>
    </row>
    <row r="773" spans="1:17" x14ac:dyDescent="0.35">
      <c r="A773" t="s">
        <v>1917</v>
      </c>
      <c r="B773" t="s">
        <v>1918</v>
      </c>
      <c r="C773" s="261">
        <v>44834</v>
      </c>
      <c r="D773" t="s">
        <v>1782</v>
      </c>
      <c r="E773" t="s">
        <v>1921</v>
      </c>
      <c r="F773" s="262">
        <v>0</v>
      </c>
      <c r="G773" t="s">
        <v>261</v>
      </c>
      <c r="H773" s="263">
        <v>14148370</v>
      </c>
      <c r="I773" s="262">
        <v>7247.59</v>
      </c>
      <c r="J773" t="s">
        <v>262</v>
      </c>
      <c r="K773" s="263">
        <v>6983.05</v>
      </c>
      <c r="L773" t="s">
        <v>263</v>
      </c>
      <c r="M773" t="s">
        <v>264</v>
      </c>
      <c r="N773" t="s">
        <v>265</v>
      </c>
      <c r="O773" t="s">
        <v>379</v>
      </c>
      <c r="P773" t="s">
        <v>1922</v>
      </c>
      <c r="Q773" s="261">
        <v>44847.452708333301</v>
      </c>
    </row>
    <row r="774" spans="1:17" x14ac:dyDescent="0.35">
      <c r="A774" t="s">
        <v>1917</v>
      </c>
      <c r="B774" t="s">
        <v>1918</v>
      </c>
      <c r="C774" s="261">
        <v>44854</v>
      </c>
      <c r="D774" t="s">
        <v>1923</v>
      </c>
      <c r="E774" t="s">
        <v>1924</v>
      </c>
      <c r="F774" s="262">
        <v>0</v>
      </c>
      <c r="G774" t="s">
        <v>261</v>
      </c>
      <c r="H774" s="263">
        <v>2900875</v>
      </c>
      <c r="I774" s="262">
        <v>1470.08</v>
      </c>
      <c r="J774" t="s">
        <v>262</v>
      </c>
      <c r="K774" s="263">
        <v>1429.8</v>
      </c>
      <c r="L774" t="s">
        <v>263</v>
      </c>
      <c r="M774" t="s">
        <v>264</v>
      </c>
      <c r="N774" t="s">
        <v>265</v>
      </c>
      <c r="O774" t="s">
        <v>501</v>
      </c>
      <c r="P774" t="s">
        <v>1925</v>
      </c>
      <c r="Q774" s="261">
        <v>44869.520289351902</v>
      </c>
    </row>
    <row r="775" spans="1:17" x14ac:dyDescent="0.35">
      <c r="A775" t="s">
        <v>1917</v>
      </c>
      <c r="B775" t="s">
        <v>1918</v>
      </c>
      <c r="C775" s="261">
        <v>44854</v>
      </c>
      <c r="D775" t="s">
        <v>1923</v>
      </c>
      <c r="E775" t="s">
        <v>1926</v>
      </c>
      <c r="F775" s="262">
        <v>0</v>
      </c>
      <c r="G775" t="s">
        <v>261</v>
      </c>
      <c r="H775" s="263">
        <v>1900844</v>
      </c>
      <c r="I775" s="262">
        <v>963.3</v>
      </c>
      <c r="J775" t="s">
        <v>262</v>
      </c>
      <c r="K775" s="263">
        <v>936.91</v>
      </c>
      <c r="L775" t="s">
        <v>263</v>
      </c>
      <c r="M775" t="s">
        <v>264</v>
      </c>
      <c r="N775" t="s">
        <v>265</v>
      </c>
      <c r="O775" t="s">
        <v>501</v>
      </c>
      <c r="P775" t="s">
        <v>1927</v>
      </c>
      <c r="Q775" s="261">
        <v>44869.520289351902</v>
      </c>
    </row>
    <row r="776" spans="1:17" x14ac:dyDescent="0.35">
      <c r="A776" t="s">
        <v>1917</v>
      </c>
      <c r="B776" t="s">
        <v>1918</v>
      </c>
      <c r="C776" s="261">
        <v>44861</v>
      </c>
      <c r="D776" t="s">
        <v>1816</v>
      </c>
      <c r="E776" t="s">
        <v>1880</v>
      </c>
      <c r="F776" s="262">
        <v>0</v>
      </c>
      <c r="G776" t="s">
        <v>261</v>
      </c>
      <c r="H776" s="263">
        <v>4254341</v>
      </c>
      <c r="I776" s="262">
        <v>2130.31</v>
      </c>
      <c r="J776" t="s">
        <v>262</v>
      </c>
      <c r="K776" s="263">
        <v>2095.16</v>
      </c>
      <c r="L776" t="s">
        <v>263</v>
      </c>
      <c r="M776" t="s">
        <v>264</v>
      </c>
      <c r="N776" t="s">
        <v>265</v>
      </c>
      <c r="O776" t="s">
        <v>266</v>
      </c>
      <c r="P776" t="s">
        <v>1928</v>
      </c>
      <c r="Q776" s="261">
        <v>44868.302430555603</v>
      </c>
    </row>
    <row r="777" spans="1:17" x14ac:dyDescent="0.35">
      <c r="A777" t="s">
        <v>1917</v>
      </c>
      <c r="B777" t="s">
        <v>1918</v>
      </c>
      <c r="C777" s="261">
        <v>44865</v>
      </c>
      <c r="D777" t="s">
        <v>1929</v>
      </c>
      <c r="E777" t="s">
        <v>1930</v>
      </c>
      <c r="F777" s="262">
        <v>0</v>
      </c>
      <c r="G777" t="s">
        <v>261</v>
      </c>
      <c r="H777" s="263">
        <v>253240</v>
      </c>
      <c r="I777" s="262">
        <v>125.5</v>
      </c>
      <c r="J777" t="s">
        <v>262</v>
      </c>
      <c r="K777" s="263">
        <v>124.63</v>
      </c>
      <c r="L777" t="s">
        <v>263</v>
      </c>
      <c r="M777" t="s">
        <v>264</v>
      </c>
      <c r="N777" t="s">
        <v>265</v>
      </c>
      <c r="O777" t="s">
        <v>501</v>
      </c>
      <c r="P777" t="s">
        <v>1931</v>
      </c>
      <c r="Q777" s="261">
        <v>44877.371122685203</v>
      </c>
    </row>
    <row r="778" spans="1:17" x14ac:dyDescent="0.35">
      <c r="A778" t="s">
        <v>1917</v>
      </c>
      <c r="B778" t="s">
        <v>1918</v>
      </c>
      <c r="C778" s="261">
        <v>44865</v>
      </c>
      <c r="D778" t="s">
        <v>1929</v>
      </c>
      <c r="E778" t="s">
        <v>1932</v>
      </c>
      <c r="F778" s="262">
        <v>0</v>
      </c>
      <c r="G778" t="s">
        <v>261</v>
      </c>
      <c r="H778" s="263">
        <v>169904</v>
      </c>
      <c r="I778" s="262">
        <v>84.2</v>
      </c>
      <c r="J778" t="s">
        <v>262</v>
      </c>
      <c r="K778" s="263">
        <v>83.62</v>
      </c>
      <c r="L778" t="s">
        <v>263</v>
      </c>
      <c r="M778" t="s">
        <v>264</v>
      </c>
      <c r="N778" t="s">
        <v>265</v>
      </c>
      <c r="O778" t="s">
        <v>501</v>
      </c>
      <c r="P778" t="s">
        <v>1933</v>
      </c>
      <c r="Q778" s="261">
        <v>44877.371134259301</v>
      </c>
    </row>
    <row r="779" spans="1:17" x14ac:dyDescent="0.35">
      <c r="A779" t="s">
        <v>1917</v>
      </c>
      <c r="B779" t="s">
        <v>1918</v>
      </c>
      <c r="C779" s="261">
        <v>44926</v>
      </c>
      <c r="D779" t="s">
        <v>1822</v>
      </c>
      <c r="E779" t="s">
        <v>1934</v>
      </c>
      <c r="F779" s="262">
        <v>0</v>
      </c>
      <c r="G779" t="s">
        <v>261</v>
      </c>
      <c r="H779" s="263">
        <v>9015575</v>
      </c>
      <c r="I779" s="262">
        <v>4160.24</v>
      </c>
      <c r="J779" t="s">
        <v>262</v>
      </c>
      <c r="K779" s="263">
        <v>4454.78</v>
      </c>
      <c r="L779" t="s">
        <v>263</v>
      </c>
      <c r="M779" t="s">
        <v>264</v>
      </c>
      <c r="N779" t="s">
        <v>265</v>
      </c>
      <c r="O779" t="s">
        <v>379</v>
      </c>
      <c r="P779" t="s">
        <v>1935</v>
      </c>
      <c r="Q779" s="261">
        <v>44942.579050925902</v>
      </c>
    </row>
    <row r="780" spans="1:17" x14ac:dyDescent="0.35">
      <c r="A780" t="s">
        <v>1917</v>
      </c>
      <c r="B780" t="s">
        <v>1918</v>
      </c>
      <c r="C780" s="261">
        <v>44926</v>
      </c>
      <c r="D780" t="s">
        <v>1822</v>
      </c>
      <c r="E780" t="s">
        <v>1886</v>
      </c>
      <c r="F780" s="262">
        <v>0</v>
      </c>
      <c r="G780" t="s">
        <v>261</v>
      </c>
      <c r="H780" s="263">
        <v>2816102</v>
      </c>
      <c r="I780" s="262">
        <v>1299.49</v>
      </c>
      <c r="J780" t="s">
        <v>262</v>
      </c>
      <c r="K780" s="263">
        <v>1391.49</v>
      </c>
      <c r="L780" t="s">
        <v>263</v>
      </c>
      <c r="M780" t="s">
        <v>264</v>
      </c>
      <c r="N780" t="s">
        <v>265</v>
      </c>
      <c r="O780" t="s">
        <v>266</v>
      </c>
      <c r="P780" t="s">
        <v>1936</v>
      </c>
      <c r="Q780" s="261">
        <v>44942.579039351898</v>
      </c>
    </row>
    <row r="781" spans="1:17" x14ac:dyDescent="0.35">
      <c r="A781" t="s">
        <v>1917</v>
      </c>
      <c r="B781" t="s">
        <v>1918</v>
      </c>
      <c r="C781" s="261">
        <v>44926</v>
      </c>
      <c r="D781" t="s">
        <v>1937</v>
      </c>
      <c r="E781" t="s">
        <v>1938</v>
      </c>
      <c r="F781" s="262">
        <v>0</v>
      </c>
      <c r="G781" t="s">
        <v>261</v>
      </c>
      <c r="H781" s="263">
        <v>-253240</v>
      </c>
      <c r="I781" s="262">
        <v>-125.5</v>
      </c>
      <c r="J781" t="s">
        <v>262</v>
      </c>
      <c r="K781" s="263">
        <v>-134.38999999999999</v>
      </c>
      <c r="L781" t="s">
        <v>263</v>
      </c>
      <c r="M781" t="s">
        <v>264</v>
      </c>
      <c r="N781" t="s">
        <v>265</v>
      </c>
      <c r="O781" t="s">
        <v>501</v>
      </c>
      <c r="P781" t="s">
        <v>1939</v>
      </c>
      <c r="Q781" s="261">
        <v>44974.761168981502</v>
      </c>
    </row>
    <row r="782" spans="1:17" x14ac:dyDescent="0.35">
      <c r="A782" t="s">
        <v>1917</v>
      </c>
      <c r="B782" t="s">
        <v>1918</v>
      </c>
      <c r="C782" s="261">
        <v>44926</v>
      </c>
      <c r="D782" t="s">
        <v>1937</v>
      </c>
      <c r="E782" t="s">
        <v>1940</v>
      </c>
      <c r="F782" s="262">
        <v>0</v>
      </c>
      <c r="G782" t="s">
        <v>261</v>
      </c>
      <c r="H782" s="263">
        <v>-169904</v>
      </c>
      <c r="I782" s="262">
        <v>-84.2</v>
      </c>
      <c r="J782" t="s">
        <v>262</v>
      </c>
      <c r="K782" s="263">
        <v>-90.16</v>
      </c>
      <c r="L782" t="s">
        <v>263</v>
      </c>
      <c r="M782" t="s">
        <v>264</v>
      </c>
      <c r="N782" t="s">
        <v>265</v>
      </c>
      <c r="O782" t="s">
        <v>501</v>
      </c>
      <c r="P782" t="s">
        <v>1941</v>
      </c>
      <c r="Q782" s="261">
        <v>44974.761168981502</v>
      </c>
    </row>
    <row r="783" spans="1:17" x14ac:dyDescent="0.35">
      <c r="A783" t="s">
        <v>1917</v>
      </c>
      <c r="B783" t="s">
        <v>1918</v>
      </c>
      <c r="C783" s="261">
        <v>44926</v>
      </c>
      <c r="D783" t="s">
        <v>1825</v>
      </c>
      <c r="E783" t="s">
        <v>1888</v>
      </c>
      <c r="F783" s="262">
        <v>0</v>
      </c>
      <c r="G783" t="s">
        <v>261</v>
      </c>
      <c r="H783" s="263">
        <v>-1596974</v>
      </c>
      <c r="I783" s="262">
        <v>-778.1</v>
      </c>
      <c r="J783" t="s">
        <v>262</v>
      </c>
      <c r="K783" s="263">
        <v>-833.19</v>
      </c>
      <c r="L783" t="s">
        <v>263</v>
      </c>
      <c r="M783" t="s">
        <v>264</v>
      </c>
      <c r="N783" t="s">
        <v>265</v>
      </c>
      <c r="O783" t="s">
        <v>266</v>
      </c>
      <c r="P783" t="s">
        <v>1942</v>
      </c>
      <c r="Q783" s="261">
        <v>44974.761180555601</v>
      </c>
    </row>
    <row r="784" spans="1:17" x14ac:dyDescent="0.35">
      <c r="C784" s="261"/>
      <c r="E784" s="264" t="s">
        <v>1943</v>
      </c>
      <c r="F784" s="265"/>
      <c r="G784" s="264"/>
      <c r="H784" s="266"/>
      <c r="I784" s="265"/>
      <c r="J784" s="264"/>
      <c r="K784" s="266">
        <f>SUBTOTAL(109,K771:K783)</f>
        <v>17288.680000000004</v>
      </c>
      <c r="Q784" s="261"/>
    </row>
    <row r="785" spans="1:17" x14ac:dyDescent="0.35">
      <c r="C785" s="261"/>
      <c r="E785" s="269" t="s">
        <v>3279</v>
      </c>
      <c r="F785" s="270"/>
      <c r="G785" s="269"/>
      <c r="H785" s="271"/>
      <c r="I785" s="270"/>
      <c r="J785" s="269"/>
      <c r="K785" s="271">
        <f>K760+K770+K784</f>
        <v>53359.560000000012</v>
      </c>
      <c r="Q785" s="261"/>
    </row>
    <row r="786" spans="1:17" x14ac:dyDescent="0.35">
      <c r="A786" t="s">
        <v>1944</v>
      </c>
      <c r="B786" t="s">
        <v>1945</v>
      </c>
      <c r="C786" s="261">
        <v>44771</v>
      </c>
      <c r="D786" t="s">
        <v>1803</v>
      </c>
      <c r="E786" t="s">
        <v>1946</v>
      </c>
      <c r="F786" s="262">
        <v>0</v>
      </c>
      <c r="G786" t="s">
        <v>261</v>
      </c>
      <c r="H786" s="263">
        <v>1065819</v>
      </c>
      <c r="I786" s="262">
        <v>519.29999999999995</v>
      </c>
      <c r="J786" t="s">
        <v>262</v>
      </c>
      <c r="K786" s="263">
        <v>528.79999999999995</v>
      </c>
      <c r="L786" t="s">
        <v>263</v>
      </c>
      <c r="M786" t="s">
        <v>264</v>
      </c>
      <c r="N786" t="s">
        <v>265</v>
      </c>
      <c r="O786" t="s">
        <v>379</v>
      </c>
      <c r="P786" t="s">
        <v>1947</v>
      </c>
      <c r="Q786" s="261">
        <v>44784.347048611096</v>
      </c>
    </row>
    <row r="787" spans="1:17" x14ac:dyDescent="0.35">
      <c r="A787" t="s">
        <v>1944</v>
      </c>
      <c r="B787" t="s">
        <v>1945</v>
      </c>
      <c r="C787" s="261">
        <v>44854</v>
      </c>
      <c r="D787" t="s">
        <v>1923</v>
      </c>
      <c r="E787" t="s">
        <v>1948</v>
      </c>
      <c r="F787" s="262">
        <v>0</v>
      </c>
      <c r="G787" t="s">
        <v>261</v>
      </c>
      <c r="H787" s="263">
        <v>4284800</v>
      </c>
      <c r="I787" s="262">
        <v>2171.42</v>
      </c>
      <c r="J787" t="s">
        <v>262</v>
      </c>
      <c r="K787" s="263">
        <v>2111.92</v>
      </c>
      <c r="L787" t="s">
        <v>263</v>
      </c>
      <c r="M787" t="s">
        <v>264</v>
      </c>
      <c r="N787" t="s">
        <v>265</v>
      </c>
      <c r="O787" t="s">
        <v>501</v>
      </c>
      <c r="P787" t="s">
        <v>1949</v>
      </c>
      <c r="Q787" s="261">
        <v>44869.520289351902</v>
      </c>
    </row>
    <row r="788" spans="1:17" x14ac:dyDescent="0.35">
      <c r="A788" t="s">
        <v>1944</v>
      </c>
      <c r="B788" t="s">
        <v>1945</v>
      </c>
      <c r="C788" s="261">
        <v>44865</v>
      </c>
      <c r="D788" t="s">
        <v>1929</v>
      </c>
      <c r="E788" t="s">
        <v>1950</v>
      </c>
      <c r="F788" s="262">
        <v>0</v>
      </c>
      <c r="G788" t="s">
        <v>261</v>
      </c>
      <c r="H788" s="263">
        <v>391567</v>
      </c>
      <c r="I788" s="262">
        <v>194.05</v>
      </c>
      <c r="J788" t="s">
        <v>262</v>
      </c>
      <c r="K788" s="263">
        <v>192.71</v>
      </c>
      <c r="L788" t="s">
        <v>263</v>
      </c>
      <c r="M788" t="s">
        <v>264</v>
      </c>
      <c r="N788" t="s">
        <v>265</v>
      </c>
      <c r="O788" t="s">
        <v>501</v>
      </c>
      <c r="P788" t="s">
        <v>1951</v>
      </c>
      <c r="Q788" s="261">
        <v>44877.371134259301</v>
      </c>
    </row>
    <row r="789" spans="1:17" x14ac:dyDescent="0.35">
      <c r="A789" t="s">
        <v>1944</v>
      </c>
      <c r="B789" t="s">
        <v>1945</v>
      </c>
      <c r="C789" s="261">
        <v>44895</v>
      </c>
      <c r="D789" t="s">
        <v>1787</v>
      </c>
      <c r="E789" t="s">
        <v>1952</v>
      </c>
      <c r="F789" s="262">
        <v>0</v>
      </c>
      <c r="G789" t="s">
        <v>261</v>
      </c>
      <c r="H789" s="263">
        <v>496960</v>
      </c>
      <c r="I789" s="262">
        <v>235.55</v>
      </c>
      <c r="J789" t="s">
        <v>262</v>
      </c>
      <c r="K789" s="263">
        <v>244.1</v>
      </c>
      <c r="L789" t="s">
        <v>263</v>
      </c>
      <c r="M789" t="s">
        <v>264</v>
      </c>
      <c r="N789" t="s">
        <v>265</v>
      </c>
      <c r="O789" t="s">
        <v>379</v>
      </c>
      <c r="P789" t="s">
        <v>1953</v>
      </c>
      <c r="Q789" s="261">
        <v>44909.505011574103</v>
      </c>
    </row>
    <row r="790" spans="1:17" x14ac:dyDescent="0.35">
      <c r="A790" t="s">
        <v>1944</v>
      </c>
      <c r="B790" t="s">
        <v>1945</v>
      </c>
      <c r="C790" s="261">
        <v>44926</v>
      </c>
      <c r="D790" t="s">
        <v>1822</v>
      </c>
      <c r="E790" t="s">
        <v>1954</v>
      </c>
      <c r="F790" s="262">
        <v>0</v>
      </c>
      <c r="G790" t="s">
        <v>261</v>
      </c>
      <c r="H790" s="263">
        <v>5766700</v>
      </c>
      <c r="I790" s="262">
        <v>2661.05</v>
      </c>
      <c r="J790" t="s">
        <v>262</v>
      </c>
      <c r="K790" s="263">
        <v>2849.45</v>
      </c>
      <c r="L790" t="s">
        <v>263</v>
      </c>
      <c r="M790" t="s">
        <v>264</v>
      </c>
      <c r="N790" t="s">
        <v>265</v>
      </c>
      <c r="O790" t="s">
        <v>379</v>
      </c>
      <c r="P790" t="s">
        <v>1955</v>
      </c>
      <c r="Q790" s="261">
        <v>44942.579050925902</v>
      </c>
    </row>
    <row r="791" spans="1:17" x14ac:dyDescent="0.35">
      <c r="A791" t="s">
        <v>1944</v>
      </c>
      <c r="B791" t="s">
        <v>1945</v>
      </c>
      <c r="C791" s="261">
        <v>44926</v>
      </c>
      <c r="D791" t="s">
        <v>1937</v>
      </c>
      <c r="E791" t="s">
        <v>1956</v>
      </c>
      <c r="F791" s="262">
        <v>0</v>
      </c>
      <c r="G791" t="s">
        <v>261</v>
      </c>
      <c r="H791" s="263">
        <v>-391567</v>
      </c>
      <c r="I791" s="262">
        <v>-194.05</v>
      </c>
      <c r="J791" t="s">
        <v>262</v>
      </c>
      <c r="K791" s="263">
        <v>-207.79</v>
      </c>
      <c r="L791" t="s">
        <v>263</v>
      </c>
      <c r="M791" t="s">
        <v>264</v>
      </c>
      <c r="N791" t="s">
        <v>265</v>
      </c>
      <c r="O791" t="s">
        <v>501</v>
      </c>
      <c r="P791" t="s">
        <v>1957</v>
      </c>
      <c r="Q791" s="261">
        <v>44974.761168981502</v>
      </c>
    </row>
    <row r="792" spans="1:17" x14ac:dyDescent="0.35">
      <c r="A792" t="s">
        <v>1944</v>
      </c>
      <c r="B792" t="s">
        <v>1945</v>
      </c>
      <c r="C792" s="261">
        <v>44926</v>
      </c>
      <c r="D792" t="s">
        <v>1158</v>
      </c>
      <c r="E792" t="s">
        <v>1958</v>
      </c>
      <c r="F792" s="262">
        <v>0</v>
      </c>
      <c r="G792" t="s">
        <v>261</v>
      </c>
      <c r="H792" s="263">
        <v>13350091</v>
      </c>
      <c r="I792" s="262">
        <v>6228.52</v>
      </c>
      <c r="J792" t="s">
        <v>262</v>
      </c>
      <c r="K792" s="263">
        <v>6669.5</v>
      </c>
      <c r="L792" t="s">
        <v>263</v>
      </c>
      <c r="M792" t="s">
        <v>264</v>
      </c>
      <c r="N792" t="s">
        <v>265</v>
      </c>
      <c r="O792" t="s">
        <v>379</v>
      </c>
      <c r="P792" t="s">
        <v>1959</v>
      </c>
      <c r="Q792" s="261">
        <v>44974.761180555601</v>
      </c>
    </row>
    <row r="793" spans="1:17" x14ac:dyDescent="0.35">
      <c r="A793" t="s">
        <v>1944</v>
      </c>
      <c r="B793" t="s">
        <v>1945</v>
      </c>
      <c r="C793" s="261">
        <v>44926</v>
      </c>
      <c r="D793" t="s">
        <v>1158</v>
      </c>
      <c r="E793" t="s">
        <v>1960</v>
      </c>
      <c r="F793" s="262">
        <v>0</v>
      </c>
      <c r="G793" t="s">
        <v>261</v>
      </c>
      <c r="H793" s="263">
        <v>8900061</v>
      </c>
      <c r="I793" s="262">
        <v>4152.3500000000004</v>
      </c>
      <c r="J793" t="s">
        <v>262</v>
      </c>
      <c r="K793" s="263">
        <v>4446.34</v>
      </c>
      <c r="L793" t="s">
        <v>263</v>
      </c>
      <c r="M793" t="s">
        <v>264</v>
      </c>
      <c r="N793" t="s">
        <v>265</v>
      </c>
      <c r="O793" t="s">
        <v>379</v>
      </c>
      <c r="P793" t="s">
        <v>1961</v>
      </c>
      <c r="Q793" s="261">
        <v>44974.761180555601</v>
      </c>
    </row>
    <row r="794" spans="1:17" x14ac:dyDescent="0.35">
      <c r="A794" t="s">
        <v>1944</v>
      </c>
      <c r="B794" t="s">
        <v>1945</v>
      </c>
      <c r="C794" s="261">
        <v>44926</v>
      </c>
      <c r="D794" t="s">
        <v>1825</v>
      </c>
      <c r="E794" t="s">
        <v>1962</v>
      </c>
      <c r="F794" s="262">
        <v>0</v>
      </c>
      <c r="G794" t="s">
        <v>261</v>
      </c>
      <c r="H794" s="263">
        <v>6033793</v>
      </c>
      <c r="I794" s="262">
        <v>2939.87</v>
      </c>
      <c r="J794" t="s">
        <v>262</v>
      </c>
      <c r="K794" s="263">
        <v>3148.01</v>
      </c>
      <c r="L794" t="s">
        <v>263</v>
      </c>
      <c r="M794" t="s">
        <v>264</v>
      </c>
      <c r="N794" t="s">
        <v>265</v>
      </c>
      <c r="O794" t="s">
        <v>379</v>
      </c>
      <c r="P794" t="s">
        <v>1963</v>
      </c>
      <c r="Q794" s="261">
        <v>44974.761192129597</v>
      </c>
    </row>
    <row r="795" spans="1:17" x14ac:dyDescent="0.35">
      <c r="A795" t="s">
        <v>1944</v>
      </c>
      <c r="B795" t="s">
        <v>1945</v>
      </c>
      <c r="C795" s="261">
        <v>44926</v>
      </c>
      <c r="D795" t="s">
        <v>1825</v>
      </c>
      <c r="E795" t="s">
        <v>1964</v>
      </c>
      <c r="F795" s="262">
        <v>0</v>
      </c>
      <c r="G795" t="s">
        <v>261</v>
      </c>
      <c r="H795" s="263">
        <v>19913600</v>
      </c>
      <c r="I795" s="262">
        <v>9702.59</v>
      </c>
      <c r="J795" t="s">
        <v>262</v>
      </c>
      <c r="K795" s="263">
        <v>10389.530000000001</v>
      </c>
      <c r="L795" t="s">
        <v>263</v>
      </c>
      <c r="M795" t="s">
        <v>264</v>
      </c>
      <c r="N795" t="s">
        <v>265</v>
      </c>
      <c r="O795" t="s">
        <v>379</v>
      </c>
      <c r="P795" t="s">
        <v>1965</v>
      </c>
      <c r="Q795" s="261">
        <v>44974.761192129597</v>
      </c>
    </row>
    <row r="796" spans="1:17" x14ac:dyDescent="0.35">
      <c r="A796" t="s">
        <v>1944</v>
      </c>
      <c r="B796" t="s">
        <v>1945</v>
      </c>
      <c r="C796" s="261">
        <v>44926</v>
      </c>
      <c r="D796" t="s">
        <v>1825</v>
      </c>
      <c r="E796" t="s">
        <v>1966</v>
      </c>
      <c r="F796" s="262">
        <v>0</v>
      </c>
      <c r="G796" t="s">
        <v>261</v>
      </c>
      <c r="H796" s="263">
        <v>800000</v>
      </c>
      <c r="I796" s="262">
        <v>389.79</v>
      </c>
      <c r="J796" t="s">
        <v>262</v>
      </c>
      <c r="K796" s="263">
        <v>417.39</v>
      </c>
      <c r="L796" t="s">
        <v>263</v>
      </c>
      <c r="M796" t="s">
        <v>264</v>
      </c>
      <c r="N796" t="s">
        <v>265</v>
      </c>
      <c r="O796" t="s">
        <v>379</v>
      </c>
      <c r="P796" t="s">
        <v>1967</v>
      </c>
      <c r="Q796" s="261">
        <v>44974.761192129597</v>
      </c>
    </row>
    <row r="797" spans="1:17" x14ac:dyDescent="0.35">
      <c r="A797" t="s">
        <v>1944</v>
      </c>
      <c r="B797" t="s">
        <v>1945</v>
      </c>
      <c r="C797" s="261">
        <v>44926</v>
      </c>
      <c r="D797" t="s">
        <v>1825</v>
      </c>
      <c r="E797" t="s">
        <v>1968</v>
      </c>
      <c r="F797" s="262">
        <v>0</v>
      </c>
      <c r="G797" t="s">
        <v>261</v>
      </c>
      <c r="H797" s="263">
        <v>757360</v>
      </c>
      <c r="I797" s="262">
        <v>369.01</v>
      </c>
      <c r="J797" t="s">
        <v>262</v>
      </c>
      <c r="K797" s="263">
        <v>395.14</v>
      </c>
      <c r="L797" t="s">
        <v>263</v>
      </c>
      <c r="M797" t="s">
        <v>264</v>
      </c>
      <c r="N797" t="s">
        <v>265</v>
      </c>
      <c r="O797" t="s">
        <v>379</v>
      </c>
      <c r="P797" t="s">
        <v>1969</v>
      </c>
      <c r="Q797" s="261">
        <v>44974.761192129597</v>
      </c>
    </row>
    <row r="798" spans="1:17" x14ac:dyDescent="0.35">
      <c r="A798" t="s">
        <v>1944</v>
      </c>
      <c r="B798" t="s">
        <v>1945</v>
      </c>
      <c r="C798" s="261">
        <v>44926</v>
      </c>
      <c r="D798" t="s">
        <v>1792</v>
      </c>
      <c r="E798" t="s">
        <v>1970</v>
      </c>
      <c r="F798" s="262">
        <v>0</v>
      </c>
      <c r="G798" t="s">
        <v>261</v>
      </c>
      <c r="H798" s="263">
        <v>3690891</v>
      </c>
      <c r="I798" s="262">
        <v>1749.4</v>
      </c>
      <c r="J798" t="s">
        <v>262</v>
      </c>
      <c r="K798" s="263">
        <v>1873.26</v>
      </c>
      <c r="L798" t="s">
        <v>263</v>
      </c>
      <c r="M798" t="s">
        <v>264</v>
      </c>
      <c r="N798" t="s">
        <v>265</v>
      </c>
      <c r="O798" t="s">
        <v>379</v>
      </c>
      <c r="P798" t="s">
        <v>1971</v>
      </c>
      <c r="Q798" s="261">
        <v>44974.761192129597</v>
      </c>
    </row>
    <row r="799" spans="1:17" x14ac:dyDescent="0.35">
      <c r="A799" t="s">
        <v>1944</v>
      </c>
      <c r="B799" t="s">
        <v>1945</v>
      </c>
      <c r="C799" s="261">
        <v>44926</v>
      </c>
      <c r="D799" t="s">
        <v>1792</v>
      </c>
      <c r="E799" t="s">
        <v>1972</v>
      </c>
      <c r="F799" s="262">
        <v>0</v>
      </c>
      <c r="G799" t="s">
        <v>261</v>
      </c>
      <c r="H799" s="263">
        <v>18943054</v>
      </c>
      <c r="I799" s="262">
        <v>8978.61</v>
      </c>
      <c r="J799" t="s">
        <v>262</v>
      </c>
      <c r="K799" s="263">
        <v>9614.2999999999993</v>
      </c>
      <c r="L799" t="s">
        <v>263</v>
      </c>
      <c r="M799" t="s">
        <v>264</v>
      </c>
      <c r="N799" t="s">
        <v>265</v>
      </c>
      <c r="O799" t="s">
        <v>379</v>
      </c>
      <c r="P799" t="s">
        <v>1973</v>
      </c>
      <c r="Q799" s="261">
        <v>44974.761192129597</v>
      </c>
    </row>
    <row r="800" spans="1:17" x14ac:dyDescent="0.35">
      <c r="A800" t="s">
        <v>1944</v>
      </c>
      <c r="B800" t="s">
        <v>1945</v>
      </c>
      <c r="C800" s="261">
        <v>44926</v>
      </c>
      <c r="D800" t="s">
        <v>1792</v>
      </c>
      <c r="E800" t="s">
        <v>1974</v>
      </c>
      <c r="F800" s="262">
        <v>0</v>
      </c>
      <c r="G800" t="s">
        <v>261</v>
      </c>
      <c r="H800" s="263">
        <v>6954438</v>
      </c>
      <c r="I800" s="262">
        <v>3296.26</v>
      </c>
      <c r="J800" t="s">
        <v>262</v>
      </c>
      <c r="K800" s="263">
        <v>3529.64</v>
      </c>
      <c r="L800" t="s">
        <v>263</v>
      </c>
      <c r="M800" t="s">
        <v>264</v>
      </c>
      <c r="N800" t="s">
        <v>265</v>
      </c>
      <c r="O800" t="s">
        <v>379</v>
      </c>
      <c r="P800" t="s">
        <v>1975</v>
      </c>
      <c r="Q800" s="261">
        <v>44974.761192129597</v>
      </c>
    </row>
    <row r="801" spans="1:17" x14ac:dyDescent="0.35">
      <c r="A801" t="s">
        <v>1944</v>
      </c>
      <c r="B801" t="s">
        <v>1945</v>
      </c>
      <c r="C801" s="261">
        <v>44926</v>
      </c>
      <c r="D801" t="s">
        <v>1792</v>
      </c>
      <c r="E801" t="s">
        <v>1976</v>
      </c>
      <c r="F801" s="262">
        <v>0</v>
      </c>
      <c r="G801" t="s">
        <v>261</v>
      </c>
      <c r="H801" s="263">
        <v>4942346</v>
      </c>
      <c r="I801" s="262">
        <v>2342.5700000000002</v>
      </c>
      <c r="J801" t="s">
        <v>262</v>
      </c>
      <c r="K801" s="263">
        <v>2508.42</v>
      </c>
      <c r="L801" t="s">
        <v>263</v>
      </c>
      <c r="M801" t="s">
        <v>264</v>
      </c>
      <c r="N801" t="s">
        <v>265</v>
      </c>
      <c r="O801" t="s">
        <v>379</v>
      </c>
      <c r="P801" t="s">
        <v>1977</v>
      </c>
      <c r="Q801" s="261">
        <v>44974.761192129597</v>
      </c>
    </row>
    <row r="802" spans="1:17" x14ac:dyDescent="0.35">
      <c r="A802" t="s">
        <v>1944</v>
      </c>
      <c r="B802" t="s">
        <v>1945</v>
      </c>
      <c r="C802" s="261">
        <v>44926</v>
      </c>
      <c r="D802" t="s">
        <v>1831</v>
      </c>
      <c r="E802" t="s">
        <v>1978</v>
      </c>
      <c r="F802" s="262">
        <v>0</v>
      </c>
      <c r="G802" t="s">
        <v>261</v>
      </c>
      <c r="H802" s="263">
        <v>5013661</v>
      </c>
      <c r="I802" s="262">
        <v>2359.84</v>
      </c>
      <c r="J802" t="s">
        <v>262</v>
      </c>
      <c r="K802" s="263">
        <v>2526.92</v>
      </c>
      <c r="L802" t="s">
        <v>263</v>
      </c>
      <c r="M802" t="s">
        <v>264</v>
      </c>
      <c r="N802" t="s">
        <v>265</v>
      </c>
      <c r="O802" t="s">
        <v>379</v>
      </c>
      <c r="P802" t="s">
        <v>1979</v>
      </c>
      <c r="Q802" s="261">
        <v>44974.582210648201</v>
      </c>
    </row>
    <row r="803" spans="1:17" x14ac:dyDescent="0.35">
      <c r="A803" t="s">
        <v>1944</v>
      </c>
      <c r="B803" t="s">
        <v>1945</v>
      </c>
      <c r="C803" s="261">
        <v>44926</v>
      </c>
      <c r="D803" t="s">
        <v>1840</v>
      </c>
      <c r="E803" t="s">
        <v>1980</v>
      </c>
      <c r="F803" s="262">
        <v>0</v>
      </c>
      <c r="G803" t="s">
        <v>261</v>
      </c>
      <c r="H803" s="263">
        <v>5672455</v>
      </c>
      <c r="I803" s="262">
        <v>2840.42</v>
      </c>
      <c r="J803" t="s">
        <v>262</v>
      </c>
      <c r="K803" s="263">
        <v>3041.52</v>
      </c>
      <c r="L803" t="s">
        <v>263</v>
      </c>
      <c r="M803" t="s">
        <v>264</v>
      </c>
      <c r="N803" t="s">
        <v>265</v>
      </c>
      <c r="O803" t="s">
        <v>266</v>
      </c>
      <c r="P803" t="s">
        <v>1981</v>
      </c>
      <c r="Q803" s="261">
        <v>44974.582210648201</v>
      </c>
    </row>
    <row r="804" spans="1:17" x14ac:dyDescent="0.35">
      <c r="A804" t="s">
        <v>1944</v>
      </c>
      <c r="B804" t="s">
        <v>1945</v>
      </c>
      <c r="C804" s="261">
        <v>44926</v>
      </c>
      <c r="D804" t="s">
        <v>1840</v>
      </c>
      <c r="E804" t="s">
        <v>1982</v>
      </c>
      <c r="F804" s="262">
        <v>0</v>
      </c>
      <c r="G804" t="s">
        <v>261</v>
      </c>
      <c r="H804" s="263">
        <v>7945409</v>
      </c>
      <c r="I804" s="262">
        <v>3978.58</v>
      </c>
      <c r="J804" t="s">
        <v>262</v>
      </c>
      <c r="K804" s="263">
        <v>4260.26</v>
      </c>
      <c r="L804" t="s">
        <v>263</v>
      </c>
      <c r="M804" t="s">
        <v>264</v>
      </c>
      <c r="N804" t="s">
        <v>265</v>
      </c>
      <c r="O804" t="s">
        <v>379</v>
      </c>
      <c r="P804" t="s">
        <v>1983</v>
      </c>
      <c r="Q804" s="261">
        <v>44974.582210648201</v>
      </c>
    </row>
    <row r="805" spans="1:17" x14ac:dyDescent="0.35">
      <c r="A805" t="s">
        <v>1944</v>
      </c>
      <c r="B805" t="s">
        <v>1945</v>
      </c>
      <c r="C805" s="261">
        <v>44926</v>
      </c>
      <c r="D805" t="s">
        <v>1626</v>
      </c>
      <c r="E805" t="s">
        <v>1984</v>
      </c>
      <c r="F805" s="262">
        <v>0</v>
      </c>
      <c r="G805" t="s">
        <v>261</v>
      </c>
      <c r="H805" s="263">
        <v>-13350091</v>
      </c>
      <c r="I805" s="262">
        <v>-6504.62</v>
      </c>
      <c r="J805" t="s">
        <v>262</v>
      </c>
      <c r="K805" s="263">
        <v>-6965.15</v>
      </c>
      <c r="L805" t="s">
        <v>263</v>
      </c>
      <c r="M805" t="s">
        <v>264</v>
      </c>
      <c r="N805" t="s">
        <v>265</v>
      </c>
      <c r="O805" t="s">
        <v>379</v>
      </c>
      <c r="P805" t="s">
        <v>1985</v>
      </c>
      <c r="Q805" s="261">
        <v>44988.460543981499</v>
      </c>
    </row>
    <row r="806" spans="1:17" x14ac:dyDescent="0.35">
      <c r="A806" t="s">
        <v>1944</v>
      </c>
      <c r="B806" t="s">
        <v>1945</v>
      </c>
      <c r="C806" s="261">
        <v>44926</v>
      </c>
      <c r="D806" t="s">
        <v>1626</v>
      </c>
      <c r="E806" t="s">
        <v>1984</v>
      </c>
      <c r="F806" s="262">
        <v>0</v>
      </c>
      <c r="G806" t="s">
        <v>261</v>
      </c>
      <c r="H806" s="263">
        <v>-8900061</v>
      </c>
      <c r="I806" s="262">
        <v>-4336.42</v>
      </c>
      <c r="J806" t="s">
        <v>262</v>
      </c>
      <c r="K806" s="263">
        <v>-4643.4399999999996</v>
      </c>
      <c r="L806" t="s">
        <v>263</v>
      </c>
      <c r="M806" t="s">
        <v>264</v>
      </c>
      <c r="N806" t="s">
        <v>265</v>
      </c>
      <c r="O806" t="s">
        <v>379</v>
      </c>
      <c r="P806" t="s">
        <v>1986</v>
      </c>
      <c r="Q806" s="261">
        <v>44988.460543981499</v>
      </c>
    </row>
    <row r="807" spans="1:17" x14ac:dyDescent="0.35">
      <c r="A807" t="s">
        <v>1944</v>
      </c>
      <c r="B807" t="s">
        <v>1945</v>
      </c>
      <c r="C807" s="261">
        <v>44926</v>
      </c>
      <c r="D807" t="s">
        <v>1894</v>
      </c>
      <c r="E807" t="s">
        <v>1987</v>
      </c>
      <c r="F807" s="262">
        <v>0</v>
      </c>
      <c r="G807" t="s">
        <v>261</v>
      </c>
      <c r="H807" s="263">
        <v>-5672455</v>
      </c>
      <c r="I807" s="262">
        <v>-2840.42</v>
      </c>
      <c r="J807" t="s">
        <v>262</v>
      </c>
      <c r="K807" s="263">
        <v>-3041.52</v>
      </c>
      <c r="L807" t="s">
        <v>263</v>
      </c>
      <c r="M807" t="s">
        <v>264</v>
      </c>
      <c r="N807" t="s">
        <v>265</v>
      </c>
      <c r="O807" t="s">
        <v>266</v>
      </c>
      <c r="P807" t="s">
        <v>1988</v>
      </c>
      <c r="Q807" s="261">
        <v>44988.460555555597</v>
      </c>
    </row>
    <row r="808" spans="1:17" x14ac:dyDescent="0.35">
      <c r="A808" t="s">
        <v>1944</v>
      </c>
      <c r="B808" t="s">
        <v>1945</v>
      </c>
      <c r="C808" s="261">
        <v>44926</v>
      </c>
      <c r="D808" t="s">
        <v>1894</v>
      </c>
      <c r="E808" t="s">
        <v>1989</v>
      </c>
      <c r="F808" s="262">
        <v>0</v>
      </c>
      <c r="G808" t="s">
        <v>261</v>
      </c>
      <c r="H808" s="263">
        <v>-7945409</v>
      </c>
      <c r="I808" s="262">
        <v>-3978.58</v>
      </c>
      <c r="J808" t="s">
        <v>262</v>
      </c>
      <c r="K808" s="263">
        <v>-4260.26</v>
      </c>
      <c r="L808" t="s">
        <v>263</v>
      </c>
      <c r="M808" t="s">
        <v>264</v>
      </c>
      <c r="N808" t="s">
        <v>265</v>
      </c>
      <c r="O808" t="s">
        <v>379</v>
      </c>
      <c r="P808" t="s">
        <v>1990</v>
      </c>
      <c r="Q808" s="261">
        <v>44988.460555555597</v>
      </c>
    </row>
    <row r="809" spans="1:17" x14ac:dyDescent="0.35">
      <c r="A809" t="s">
        <v>1944</v>
      </c>
      <c r="B809" t="s">
        <v>1945</v>
      </c>
      <c r="C809" s="261">
        <v>44926</v>
      </c>
      <c r="D809" t="s">
        <v>1745</v>
      </c>
      <c r="E809" t="s">
        <v>1991</v>
      </c>
      <c r="F809" s="262">
        <v>0</v>
      </c>
      <c r="G809" t="s">
        <v>261</v>
      </c>
      <c r="H809" s="263">
        <v>-6033793</v>
      </c>
      <c r="I809" s="262">
        <v>-2939.87</v>
      </c>
      <c r="J809" t="s">
        <v>262</v>
      </c>
      <c r="K809" s="263">
        <v>-3148.01</v>
      </c>
      <c r="L809" t="s">
        <v>263</v>
      </c>
      <c r="M809" t="s">
        <v>264</v>
      </c>
      <c r="N809" t="s">
        <v>265</v>
      </c>
      <c r="O809" t="s">
        <v>266</v>
      </c>
      <c r="P809" t="s">
        <v>1992</v>
      </c>
      <c r="Q809" s="261">
        <v>44988.460555555597</v>
      </c>
    </row>
    <row r="810" spans="1:17" x14ac:dyDescent="0.35">
      <c r="A810" t="s">
        <v>1944</v>
      </c>
      <c r="B810" t="s">
        <v>1945</v>
      </c>
      <c r="C810" s="261">
        <v>44926</v>
      </c>
      <c r="D810" t="s">
        <v>1745</v>
      </c>
      <c r="E810" t="s">
        <v>1993</v>
      </c>
      <c r="F810" s="262">
        <v>0</v>
      </c>
      <c r="G810" t="s">
        <v>261</v>
      </c>
      <c r="H810" s="263">
        <v>-800000</v>
      </c>
      <c r="I810" s="262">
        <v>-389.79</v>
      </c>
      <c r="J810" t="s">
        <v>262</v>
      </c>
      <c r="K810" s="263">
        <v>-417.39</v>
      </c>
      <c r="L810" t="s">
        <v>263</v>
      </c>
      <c r="M810" t="s">
        <v>264</v>
      </c>
      <c r="N810" t="s">
        <v>265</v>
      </c>
      <c r="O810" t="s">
        <v>379</v>
      </c>
      <c r="P810" t="s">
        <v>1994</v>
      </c>
      <c r="Q810" s="261">
        <v>44988.460555555597</v>
      </c>
    </row>
    <row r="811" spans="1:17" x14ac:dyDescent="0.35">
      <c r="A811" t="s">
        <v>1944</v>
      </c>
      <c r="B811" t="s">
        <v>1945</v>
      </c>
      <c r="C811" s="261">
        <v>44926</v>
      </c>
      <c r="D811" t="s">
        <v>1745</v>
      </c>
      <c r="E811" t="s">
        <v>1995</v>
      </c>
      <c r="F811" s="262">
        <v>0</v>
      </c>
      <c r="G811" t="s">
        <v>261</v>
      </c>
      <c r="H811" s="263">
        <v>-19913600</v>
      </c>
      <c r="I811" s="262">
        <v>-9702.59</v>
      </c>
      <c r="J811" t="s">
        <v>262</v>
      </c>
      <c r="K811" s="263">
        <v>-10389.530000000001</v>
      </c>
      <c r="L811" t="s">
        <v>263</v>
      </c>
      <c r="M811" t="s">
        <v>264</v>
      </c>
      <c r="N811" t="s">
        <v>265</v>
      </c>
      <c r="O811" t="s">
        <v>379</v>
      </c>
      <c r="P811" t="s">
        <v>1996</v>
      </c>
      <c r="Q811" s="261">
        <v>44988.460555555597</v>
      </c>
    </row>
    <row r="812" spans="1:17" x14ac:dyDescent="0.35">
      <c r="A812" t="s">
        <v>1944</v>
      </c>
      <c r="B812" t="s">
        <v>1945</v>
      </c>
      <c r="C812" s="261">
        <v>44926</v>
      </c>
      <c r="D812" t="s">
        <v>1745</v>
      </c>
      <c r="E812" t="s">
        <v>1997</v>
      </c>
      <c r="F812" s="262">
        <v>0</v>
      </c>
      <c r="G812" t="s">
        <v>261</v>
      </c>
      <c r="H812" s="263">
        <v>-757360</v>
      </c>
      <c r="I812" s="262">
        <v>-369.01</v>
      </c>
      <c r="J812" t="s">
        <v>262</v>
      </c>
      <c r="K812" s="263">
        <v>-395.14</v>
      </c>
      <c r="L812" t="s">
        <v>263</v>
      </c>
      <c r="M812" t="s">
        <v>264</v>
      </c>
      <c r="N812" t="s">
        <v>265</v>
      </c>
      <c r="O812" t="s">
        <v>379</v>
      </c>
      <c r="P812" t="s">
        <v>1998</v>
      </c>
      <c r="Q812" s="261">
        <v>44988.460555555597</v>
      </c>
    </row>
    <row r="813" spans="1:17" x14ac:dyDescent="0.35">
      <c r="C813" s="261"/>
      <c r="E813" s="264" t="s">
        <v>1999</v>
      </c>
      <c r="F813" s="265"/>
      <c r="G813" s="264"/>
      <c r="H813" s="266"/>
      <c r="I813" s="265"/>
      <c r="J813" s="264"/>
      <c r="K813" s="266">
        <f>SUBTOTAL(109,K786:K812)</f>
        <v>25278.979999999996</v>
      </c>
      <c r="Q813" s="261"/>
    </row>
    <row r="814" spans="1:17" x14ac:dyDescent="0.35">
      <c r="A814" t="s">
        <v>2000</v>
      </c>
      <c r="B814" t="s">
        <v>2001</v>
      </c>
      <c r="C814" s="261">
        <v>44771</v>
      </c>
      <c r="D814" t="s">
        <v>1803</v>
      </c>
      <c r="E814" t="s">
        <v>1946</v>
      </c>
      <c r="F814" s="262">
        <v>0</v>
      </c>
      <c r="G814" t="s">
        <v>261</v>
      </c>
      <c r="H814" s="263">
        <v>710546</v>
      </c>
      <c r="I814" s="262">
        <v>346.2</v>
      </c>
      <c r="J814" t="s">
        <v>262</v>
      </c>
      <c r="K814" s="263">
        <v>352.54</v>
      </c>
      <c r="L814" t="s">
        <v>263</v>
      </c>
      <c r="M814" t="s">
        <v>264</v>
      </c>
      <c r="N814" t="s">
        <v>265</v>
      </c>
      <c r="O814" t="s">
        <v>266</v>
      </c>
      <c r="P814" t="s">
        <v>2002</v>
      </c>
      <c r="Q814" s="261">
        <v>44784.347048611096</v>
      </c>
    </row>
    <row r="815" spans="1:17" x14ac:dyDescent="0.35">
      <c r="A815" t="s">
        <v>2000</v>
      </c>
      <c r="B815" t="s">
        <v>2001</v>
      </c>
      <c r="C815" s="261">
        <v>44882</v>
      </c>
      <c r="D815" t="s">
        <v>2003</v>
      </c>
      <c r="E815" t="s">
        <v>2004</v>
      </c>
      <c r="F815" s="262">
        <v>0</v>
      </c>
      <c r="G815" t="s">
        <v>261</v>
      </c>
      <c r="H815" s="263">
        <v>4284800</v>
      </c>
      <c r="I815" s="262">
        <v>2044.14</v>
      </c>
      <c r="J815" t="s">
        <v>262</v>
      </c>
      <c r="K815" s="263">
        <v>2107.3000000000002</v>
      </c>
      <c r="L815" t="s">
        <v>263</v>
      </c>
      <c r="M815" t="s">
        <v>264</v>
      </c>
      <c r="N815" t="s">
        <v>265</v>
      </c>
      <c r="O815" t="s">
        <v>501</v>
      </c>
      <c r="P815" t="s">
        <v>2005</v>
      </c>
      <c r="Q815" s="261">
        <v>44901.3233680556</v>
      </c>
    </row>
    <row r="816" spans="1:17" x14ac:dyDescent="0.35">
      <c r="A816" t="s">
        <v>2000</v>
      </c>
      <c r="B816" t="s">
        <v>2001</v>
      </c>
      <c r="C816" s="261">
        <v>44882</v>
      </c>
      <c r="D816" t="s">
        <v>2003</v>
      </c>
      <c r="E816" t="s">
        <v>2006</v>
      </c>
      <c r="F816" s="262">
        <v>0</v>
      </c>
      <c r="G816" t="s">
        <v>261</v>
      </c>
      <c r="H816" s="263">
        <v>2900875</v>
      </c>
      <c r="I816" s="262">
        <v>1383.92</v>
      </c>
      <c r="J816" t="s">
        <v>262</v>
      </c>
      <c r="K816" s="263">
        <v>1426.68</v>
      </c>
      <c r="L816" t="s">
        <v>263</v>
      </c>
      <c r="M816" t="s">
        <v>264</v>
      </c>
      <c r="N816" t="s">
        <v>265</v>
      </c>
      <c r="O816" t="s">
        <v>501</v>
      </c>
      <c r="P816" t="s">
        <v>2007</v>
      </c>
      <c r="Q816" s="261">
        <v>44901.3233680556</v>
      </c>
    </row>
    <row r="817" spans="1:17" x14ac:dyDescent="0.35">
      <c r="A817" t="s">
        <v>2000</v>
      </c>
      <c r="B817" t="s">
        <v>2001</v>
      </c>
      <c r="C817" s="261">
        <v>44895</v>
      </c>
      <c r="D817" t="s">
        <v>2008</v>
      </c>
      <c r="E817" t="s">
        <v>2009</v>
      </c>
      <c r="F817" s="262">
        <v>0</v>
      </c>
      <c r="G817" t="s">
        <v>261</v>
      </c>
      <c r="H817" s="263">
        <v>391567</v>
      </c>
      <c r="I817" s="262">
        <v>185.59</v>
      </c>
      <c r="J817" t="s">
        <v>262</v>
      </c>
      <c r="K817" s="263">
        <v>192.33</v>
      </c>
      <c r="L817" t="s">
        <v>263</v>
      </c>
      <c r="M817" t="s">
        <v>264</v>
      </c>
      <c r="N817" t="s">
        <v>265</v>
      </c>
      <c r="O817" t="s">
        <v>501</v>
      </c>
      <c r="P817" t="s">
        <v>2010</v>
      </c>
      <c r="Q817" s="261">
        <v>44904.3289814815</v>
      </c>
    </row>
    <row r="818" spans="1:17" x14ac:dyDescent="0.35">
      <c r="A818" t="s">
        <v>2000</v>
      </c>
      <c r="B818" t="s">
        <v>2001</v>
      </c>
      <c r="C818" s="261">
        <v>44895</v>
      </c>
      <c r="D818" t="s">
        <v>2008</v>
      </c>
      <c r="E818" t="s">
        <v>2011</v>
      </c>
      <c r="F818" s="262">
        <v>0</v>
      </c>
      <c r="G818" t="s">
        <v>261</v>
      </c>
      <c r="H818" s="263">
        <v>253240</v>
      </c>
      <c r="I818" s="262">
        <v>120.03</v>
      </c>
      <c r="J818" t="s">
        <v>262</v>
      </c>
      <c r="K818" s="263">
        <v>124.39</v>
      </c>
      <c r="L818" t="s">
        <v>263</v>
      </c>
      <c r="M818" t="s">
        <v>264</v>
      </c>
      <c r="N818" t="s">
        <v>265</v>
      </c>
      <c r="O818" t="s">
        <v>501</v>
      </c>
      <c r="P818" t="s">
        <v>2012</v>
      </c>
      <c r="Q818" s="261">
        <v>44904.3289814815</v>
      </c>
    </row>
    <row r="819" spans="1:17" x14ac:dyDescent="0.35">
      <c r="A819" t="s">
        <v>2000</v>
      </c>
      <c r="B819" t="s">
        <v>2001</v>
      </c>
      <c r="C819" s="261">
        <v>44895</v>
      </c>
      <c r="D819" t="s">
        <v>2008</v>
      </c>
      <c r="E819" t="s">
        <v>2013</v>
      </c>
      <c r="F819" s="262">
        <v>0</v>
      </c>
      <c r="G819" t="s">
        <v>261</v>
      </c>
      <c r="H819" s="263">
        <v>169904</v>
      </c>
      <c r="I819" s="262">
        <v>80.53</v>
      </c>
      <c r="J819" t="s">
        <v>262</v>
      </c>
      <c r="K819" s="263">
        <v>83.45</v>
      </c>
      <c r="L819" t="s">
        <v>263</v>
      </c>
      <c r="M819" t="s">
        <v>264</v>
      </c>
      <c r="N819" t="s">
        <v>265</v>
      </c>
      <c r="O819" t="s">
        <v>501</v>
      </c>
      <c r="P819" t="s">
        <v>2014</v>
      </c>
      <c r="Q819" s="261">
        <v>44904.3289814815</v>
      </c>
    </row>
    <row r="820" spans="1:17" x14ac:dyDescent="0.35">
      <c r="A820" t="s">
        <v>2000</v>
      </c>
      <c r="B820" t="s">
        <v>2001</v>
      </c>
      <c r="C820" s="261">
        <v>44895</v>
      </c>
      <c r="D820" t="s">
        <v>1787</v>
      </c>
      <c r="E820" t="s">
        <v>2015</v>
      </c>
      <c r="F820" s="262">
        <v>0</v>
      </c>
      <c r="G820" t="s">
        <v>261</v>
      </c>
      <c r="H820" s="263">
        <v>18943054</v>
      </c>
      <c r="I820" s="262">
        <v>8978.61</v>
      </c>
      <c r="J820" t="s">
        <v>262</v>
      </c>
      <c r="K820" s="263">
        <v>9304.5300000000007</v>
      </c>
      <c r="L820" t="s">
        <v>263</v>
      </c>
      <c r="M820" t="s">
        <v>264</v>
      </c>
      <c r="N820" t="s">
        <v>265</v>
      </c>
      <c r="O820" t="s">
        <v>379</v>
      </c>
      <c r="P820" t="s">
        <v>2016</v>
      </c>
      <c r="Q820" s="261">
        <v>44909.505011574103</v>
      </c>
    </row>
    <row r="821" spans="1:17" x14ac:dyDescent="0.35">
      <c r="A821" t="s">
        <v>2000</v>
      </c>
      <c r="B821" t="s">
        <v>2001</v>
      </c>
      <c r="C821" s="261">
        <v>44895</v>
      </c>
      <c r="D821" t="s">
        <v>2017</v>
      </c>
      <c r="E821" t="s">
        <v>2018</v>
      </c>
      <c r="F821" s="262">
        <v>0</v>
      </c>
      <c r="G821" t="s">
        <v>261</v>
      </c>
      <c r="H821" s="263">
        <v>20363</v>
      </c>
      <c r="I821" s="262">
        <v>10.32</v>
      </c>
      <c r="J821" t="s">
        <v>262</v>
      </c>
      <c r="K821" s="263">
        <v>10.69</v>
      </c>
      <c r="L821" t="s">
        <v>263</v>
      </c>
      <c r="M821" t="s">
        <v>264</v>
      </c>
      <c r="N821" t="s">
        <v>265</v>
      </c>
      <c r="O821" t="s">
        <v>1733</v>
      </c>
      <c r="P821" t="s">
        <v>2019</v>
      </c>
      <c r="Q821" s="261">
        <v>44909.599699074097</v>
      </c>
    </row>
    <row r="822" spans="1:17" x14ac:dyDescent="0.35">
      <c r="A822" t="s">
        <v>2000</v>
      </c>
      <c r="B822" t="s">
        <v>2001</v>
      </c>
      <c r="C822" s="261">
        <v>44895</v>
      </c>
      <c r="D822" t="s">
        <v>2017</v>
      </c>
      <c r="E822" t="s">
        <v>2020</v>
      </c>
      <c r="F822" s="262">
        <v>0</v>
      </c>
      <c r="G822" t="s">
        <v>261</v>
      </c>
      <c r="H822" s="263">
        <v>426600</v>
      </c>
      <c r="I822" s="262">
        <v>216.19</v>
      </c>
      <c r="J822" t="s">
        <v>262</v>
      </c>
      <c r="K822" s="263">
        <v>224.04</v>
      </c>
      <c r="L822" t="s">
        <v>263</v>
      </c>
      <c r="M822" t="s">
        <v>264</v>
      </c>
      <c r="N822" t="s">
        <v>265</v>
      </c>
      <c r="O822" t="s">
        <v>1733</v>
      </c>
      <c r="P822" t="s">
        <v>2021</v>
      </c>
      <c r="Q822" s="261">
        <v>44909.599745370397</v>
      </c>
    </row>
    <row r="823" spans="1:17" x14ac:dyDescent="0.35">
      <c r="A823" t="s">
        <v>2000</v>
      </c>
      <c r="B823" t="s">
        <v>2001</v>
      </c>
      <c r="C823" s="261">
        <v>44895</v>
      </c>
      <c r="D823" t="s">
        <v>2017</v>
      </c>
      <c r="E823" t="s">
        <v>2022</v>
      </c>
      <c r="F823" s="262">
        <v>0</v>
      </c>
      <c r="G823" t="s">
        <v>261</v>
      </c>
      <c r="H823" s="263">
        <v>142200</v>
      </c>
      <c r="I823" s="262">
        <v>72.06</v>
      </c>
      <c r="J823" t="s">
        <v>262</v>
      </c>
      <c r="K823" s="263">
        <v>74.680000000000007</v>
      </c>
      <c r="L823" t="s">
        <v>263</v>
      </c>
      <c r="M823" t="s">
        <v>264</v>
      </c>
      <c r="N823" t="s">
        <v>265</v>
      </c>
      <c r="O823" t="s">
        <v>1733</v>
      </c>
      <c r="P823" t="s">
        <v>2023</v>
      </c>
      <c r="Q823" s="261">
        <v>44909.5996759259</v>
      </c>
    </row>
    <row r="824" spans="1:17" x14ac:dyDescent="0.35">
      <c r="A824" t="s">
        <v>2000</v>
      </c>
      <c r="B824" t="s">
        <v>2001</v>
      </c>
      <c r="C824" s="261">
        <v>44895</v>
      </c>
      <c r="D824" t="s">
        <v>2017</v>
      </c>
      <c r="E824" t="s">
        <v>2024</v>
      </c>
      <c r="F824" s="262">
        <v>0</v>
      </c>
      <c r="G824" t="s">
        <v>261</v>
      </c>
      <c r="H824" s="263">
        <v>142200</v>
      </c>
      <c r="I824" s="262">
        <v>72.06</v>
      </c>
      <c r="J824" t="s">
        <v>262</v>
      </c>
      <c r="K824" s="263">
        <v>74.680000000000007</v>
      </c>
      <c r="L824" t="s">
        <v>263</v>
      </c>
      <c r="M824" t="s">
        <v>264</v>
      </c>
      <c r="N824" t="s">
        <v>265</v>
      </c>
      <c r="O824" t="s">
        <v>1733</v>
      </c>
      <c r="P824" t="s">
        <v>2025</v>
      </c>
      <c r="Q824" s="261">
        <v>44909.599664351903</v>
      </c>
    </row>
    <row r="825" spans="1:17" x14ac:dyDescent="0.35">
      <c r="A825" t="s">
        <v>2000</v>
      </c>
      <c r="B825" t="s">
        <v>2001</v>
      </c>
      <c r="C825" s="261">
        <v>44907</v>
      </c>
      <c r="D825" t="s">
        <v>2026</v>
      </c>
      <c r="E825" t="s">
        <v>2027</v>
      </c>
      <c r="F825" s="262">
        <v>0</v>
      </c>
      <c r="G825" t="s">
        <v>261</v>
      </c>
      <c r="H825" s="263">
        <v>391567</v>
      </c>
      <c r="I825" s="262">
        <v>182.65</v>
      </c>
      <c r="J825" t="s">
        <v>262</v>
      </c>
      <c r="K825" s="263">
        <v>192.11</v>
      </c>
      <c r="L825" t="s">
        <v>263</v>
      </c>
      <c r="M825" t="s">
        <v>264</v>
      </c>
      <c r="N825" t="s">
        <v>265</v>
      </c>
      <c r="O825" t="s">
        <v>501</v>
      </c>
      <c r="P825" t="s">
        <v>2028</v>
      </c>
      <c r="Q825" s="261">
        <v>44932.490532407399</v>
      </c>
    </row>
    <row r="826" spans="1:17" x14ac:dyDescent="0.35">
      <c r="A826" t="s">
        <v>2000</v>
      </c>
      <c r="B826" t="s">
        <v>2001</v>
      </c>
      <c r="C826" s="261">
        <v>44907</v>
      </c>
      <c r="D826" t="s">
        <v>2026</v>
      </c>
      <c r="E826" t="s">
        <v>2029</v>
      </c>
      <c r="F826" s="262">
        <v>0</v>
      </c>
      <c r="G826" t="s">
        <v>261</v>
      </c>
      <c r="H826" s="263">
        <v>253240</v>
      </c>
      <c r="I826" s="262">
        <v>118.13</v>
      </c>
      <c r="J826" t="s">
        <v>262</v>
      </c>
      <c r="K826" s="263">
        <v>124.25</v>
      </c>
      <c r="L826" t="s">
        <v>263</v>
      </c>
      <c r="M826" t="s">
        <v>264</v>
      </c>
      <c r="N826" t="s">
        <v>265</v>
      </c>
      <c r="O826" t="s">
        <v>501</v>
      </c>
      <c r="P826" t="s">
        <v>2030</v>
      </c>
      <c r="Q826" s="261">
        <v>44932.490532407399</v>
      </c>
    </row>
    <row r="827" spans="1:17" x14ac:dyDescent="0.35">
      <c r="A827" t="s">
        <v>2000</v>
      </c>
      <c r="B827" t="s">
        <v>2001</v>
      </c>
      <c r="C827" s="261">
        <v>44907</v>
      </c>
      <c r="D827" t="s">
        <v>2031</v>
      </c>
      <c r="E827" t="s">
        <v>2032</v>
      </c>
      <c r="F827" s="262">
        <v>0</v>
      </c>
      <c r="G827" t="s">
        <v>261</v>
      </c>
      <c r="H827" s="263">
        <v>4284800</v>
      </c>
      <c r="I827" s="262">
        <v>1998.72</v>
      </c>
      <c r="J827" t="s">
        <v>262</v>
      </c>
      <c r="K827" s="263">
        <v>2102.25</v>
      </c>
      <c r="L827" t="s">
        <v>263</v>
      </c>
      <c r="M827" t="s">
        <v>264</v>
      </c>
      <c r="N827" t="s">
        <v>265</v>
      </c>
      <c r="O827" t="s">
        <v>501</v>
      </c>
      <c r="P827" t="s">
        <v>2033</v>
      </c>
      <c r="Q827" s="261">
        <v>44932.4905671296</v>
      </c>
    </row>
    <row r="828" spans="1:17" x14ac:dyDescent="0.35">
      <c r="A828" t="s">
        <v>2000</v>
      </c>
      <c r="B828" t="s">
        <v>2001</v>
      </c>
      <c r="C828" s="261">
        <v>44907</v>
      </c>
      <c r="D828" t="s">
        <v>2031</v>
      </c>
      <c r="E828" t="s">
        <v>2034</v>
      </c>
      <c r="F828" s="262">
        <v>0</v>
      </c>
      <c r="G828" t="s">
        <v>261</v>
      </c>
      <c r="H828" s="263">
        <v>2900875</v>
      </c>
      <c r="I828" s="262">
        <v>1353.16</v>
      </c>
      <c r="J828" t="s">
        <v>262</v>
      </c>
      <c r="K828" s="263">
        <v>1423.25</v>
      </c>
      <c r="L828" t="s">
        <v>263</v>
      </c>
      <c r="M828" t="s">
        <v>264</v>
      </c>
      <c r="N828" t="s">
        <v>265</v>
      </c>
      <c r="O828" t="s">
        <v>501</v>
      </c>
      <c r="P828" t="s">
        <v>2035</v>
      </c>
      <c r="Q828" s="261">
        <v>44932.4905671296</v>
      </c>
    </row>
    <row r="829" spans="1:17" x14ac:dyDescent="0.35">
      <c r="A829" t="s">
        <v>2000</v>
      </c>
      <c r="B829" t="s">
        <v>2001</v>
      </c>
      <c r="C829" s="261">
        <v>44926</v>
      </c>
      <c r="D829" t="s">
        <v>1822</v>
      </c>
      <c r="E829" t="s">
        <v>2036</v>
      </c>
      <c r="F829" s="262">
        <v>0</v>
      </c>
      <c r="G829" t="s">
        <v>261</v>
      </c>
      <c r="H829" s="263">
        <v>10033130</v>
      </c>
      <c r="I829" s="262">
        <v>4629.79</v>
      </c>
      <c r="J829" t="s">
        <v>262</v>
      </c>
      <c r="K829" s="263">
        <v>4957.58</v>
      </c>
      <c r="L829" t="s">
        <v>263</v>
      </c>
      <c r="M829" t="s">
        <v>264</v>
      </c>
      <c r="N829" t="s">
        <v>265</v>
      </c>
      <c r="O829" t="s">
        <v>379</v>
      </c>
      <c r="P829" t="s">
        <v>2037</v>
      </c>
      <c r="Q829" s="261">
        <v>44942.579050925902</v>
      </c>
    </row>
    <row r="830" spans="1:17" x14ac:dyDescent="0.35">
      <c r="A830" t="s">
        <v>2000</v>
      </c>
      <c r="B830" t="s">
        <v>2001</v>
      </c>
      <c r="C830" s="261">
        <v>44926</v>
      </c>
      <c r="D830" t="s">
        <v>2038</v>
      </c>
      <c r="E830" t="s">
        <v>2039</v>
      </c>
      <c r="F830" s="262">
        <v>0</v>
      </c>
      <c r="G830" t="s">
        <v>261</v>
      </c>
      <c r="H830" s="263">
        <v>-426600</v>
      </c>
      <c r="I830" s="262">
        <v>-216.19</v>
      </c>
      <c r="J830" t="s">
        <v>262</v>
      </c>
      <c r="K830" s="263">
        <v>-231.5</v>
      </c>
      <c r="L830" t="s">
        <v>263</v>
      </c>
      <c r="M830" t="s">
        <v>264</v>
      </c>
      <c r="N830" t="s">
        <v>265</v>
      </c>
      <c r="O830" t="s">
        <v>501</v>
      </c>
      <c r="P830" t="s">
        <v>2040</v>
      </c>
      <c r="Q830" s="261">
        <v>44974.761157407404</v>
      </c>
    </row>
    <row r="831" spans="1:17" x14ac:dyDescent="0.35">
      <c r="A831" t="s">
        <v>2000</v>
      </c>
      <c r="B831" t="s">
        <v>2001</v>
      </c>
      <c r="C831" s="261">
        <v>44926</v>
      </c>
      <c r="D831" t="s">
        <v>2038</v>
      </c>
      <c r="E831" t="s">
        <v>2041</v>
      </c>
      <c r="F831" s="262">
        <v>0</v>
      </c>
      <c r="G831" t="s">
        <v>261</v>
      </c>
      <c r="H831" s="263">
        <v>-20363</v>
      </c>
      <c r="I831" s="262">
        <v>-10.32</v>
      </c>
      <c r="J831" t="s">
        <v>262</v>
      </c>
      <c r="K831" s="263">
        <v>-11.05</v>
      </c>
      <c r="L831" t="s">
        <v>263</v>
      </c>
      <c r="M831" t="s">
        <v>264</v>
      </c>
      <c r="N831" t="s">
        <v>265</v>
      </c>
      <c r="O831" t="s">
        <v>501</v>
      </c>
      <c r="P831" t="s">
        <v>2042</v>
      </c>
      <c r="Q831" s="261">
        <v>44974.761157407404</v>
      </c>
    </row>
    <row r="832" spans="1:17" x14ac:dyDescent="0.35">
      <c r="A832" t="s">
        <v>2000</v>
      </c>
      <c r="B832" t="s">
        <v>2001</v>
      </c>
      <c r="C832" s="261">
        <v>44926</v>
      </c>
      <c r="D832" t="s">
        <v>2038</v>
      </c>
      <c r="E832" t="s">
        <v>2043</v>
      </c>
      <c r="F832" s="262">
        <v>0</v>
      </c>
      <c r="G832" t="s">
        <v>261</v>
      </c>
      <c r="H832" s="263">
        <v>-142200</v>
      </c>
      <c r="I832" s="262">
        <v>-72.06</v>
      </c>
      <c r="J832" t="s">
        <v>262</v>
      </c>
      <c r="K832" s="263">
        <v>-77.16</v>
      </c>
      <c r="L832" t="s">
        <v>263</v>
      </c>
      <c r="M832" t="s">
        <v>264</v>
      </c>
      <c r="N832" t="s">
        <v>265</v>
      </c>
      <c r="O832" t="s">
        <v>501</v>
      </c>
      <c r="P832" t="s">
        <v>2044</v>
      </c>
      <c r="Q832" s="261">
        <v>44974.761168981502</v>
      </c>
    </row>
    <row r="833" spans="1:17" x14ac:dyDescent="0.35">
      <c r="A833" t="s">
        <v>2000</v>
      </c>
      <c r="B833" t="s">
        <v>2001</v>
      </c>
      <c r="C833" s="261">
        <v>44926</v>
      </c>
      <c r="D833" t="s">
        <v>2038</v>
      </c>
      <c r="E833" t="s">
        <v>2045</v>
      </c>
      <c r="F833" s="262">
        <v>0</v>
      </c>
      <c r="G833" t="s">
        <v>261</v>
      </c>
      <c r="H833" s="263">
        <v>-142200</v>
      </c>
      <c r="I833" s="262">
        <v>-72.06</v>
      </c>
      <c r="J833" t="s">
        <v>262</v>
      </c>
      <c r="K833" s="263">
        <v>-77.16</v>
      </c>
      <c r="L833" t="s">
        <v>263</v>
      </c>
      <c r="M833" t="s">
        <v>264</v>
      </c>
      <c r="N833" t="s">
        <v>265</v>
      </c>
      <c r="O833" t="s">
        <v>501</v>
      </c>
      <c r="P833" t="s">
        <v>2046</v>
      </c>
      <c r="Q833" s="261">
        <v>44974.761168981502</v>
      </c>
    </row>
    <row r="834" spans="1:17" x14ac:dyDescent="0.35">
      <c r="A834" t="s">
        <v>2000</v>
      </c>
      <c r="B834" t="s">
        <v>2001</v>
      </c>
      <c r="C834" s="261">
        <v>44926</v>
      </c>
      <c r="D834" t="s">
        <v>2047</v>
      </c>
      <c r="E834" t="s">
        <v>2048</v>
      </c>
      <c r="F834" s="262">
        <v>0</v>
      </c>
      <c r="G834" t="s">
        <v>261</v>
      </c>
      <c r="H834" s="263">
        <v>-391567</v>
      </c>
      <c r="I834" s="262">
        <v>-185.59</v>
      </c>
      <c r="J834" t="s">
        <v>262</v>
      </c>
      <c r="K834" s="263">
        <v>-198.73</v>
      </c>
      <c r="L834" t="s">
        <v>263</v>
      </c>
      <c r="M834" t="s">
        <v>264</v>
      </c>
      <c r="N834" t="s">
        <v>265</v>
      </c>
      <c r="O834" t="s">
        <v>501</v>
      </c>
      <c r="P834" t="s">
        <v>2049</v>
      </c>
      <c r="Q834" s="261">
        <v>44974.761168981502</v>
      </c>
    </row>
    <row r="835" spans="1:17" x14ac:dyDescent="0.35">
      <c r="A835" t="s">
        <v>2000</v>
      </c>
      <c r="B835" t="s">
        <v>2001</v>
      </c>
      <c r="C835" s="261">
        <v>44926</v>
      </c>
      <c r="D835" t="s">
        <v>2047</v>
      </c>
      <c r="E835" t="s">
        <v>2050</v>
      </c>
      <c r="F835" s="262">
        <v>0</v>
      </c>
      <c r="G835" t="s">
        <v>261</v>
      </c>
      <c r="H835" s="263">
        <v>-253240</v>
      </c>
      <c r="I835" s="262">
        <v>-120.03</v>
      </c>
      <c r="J835" t="s">
        <v>262</v>
      </c>
      <c r="K835" s="263">
        <v>-128.53</v>
      </c>
      <c r="L835" t="s">
        <v>263</v>
      </c>
      <c r="M835" t="s">
        <v>264</v>
      </c>
      <c r="N835" t="s">
        <v>265</v>
      </c>
      <c r="O835" t="s">
        <v>501</v>
      </c>
      <c r="P835" t="s">
        <v>2051</v>
      </c>
      <c r="Q835" s="261">
        <v>44974.761168981502</v>
      </c>
    </row>
    <row r="836" spans="1:17" x14ac:dyDescent="0.35">
      <c r="A836" t="s">
        <v>2000</v>
      </c>
      <c r="B836" t="s">
        <v>2001</v>
      </c>
      <c r="C836" s="261">
        <v>44926</v>
      </c>
      <c r="D836" t="s">
        <v>2047</v>
      </c>
      <c r="E836" t="s">
        <v>2052</v>
      </c>
      <c r="F836" s="262">
        <v>0</v>
      </c>
      <c r="G836" t="s">
        <v>261</v>
      </c>
      <c r="H836" s="263">
        <v>-169904</v>
      </c>
      <c r="I836" s="262">
        <v>-80.53</v>
      </c>
      <c r="J836" t="s">
        <v>262</v>
      </c>
      <c r="K836" s="263">
        <v>-86.23</v>
      </c>
      <c r="L836" t="s">
        <v>263</v>
      </c>
      <c r="M836" t="s">
        <v>264</v>
      </c>
      <c r="N836" t="s">
        <v>265</v>
      </c>
      <c r="O836" t="s">
        <v>501</v>
      </c>
      <c r="P836" t="s">
        <v>2053</v>
      </c>
      <c r="Q836" s="261">
        <v>44974.761168981502</v>
      </c>
    </row>
    <row r="837" spans="1:17" x14ac:dyDescent="0.35">
      <c r="A837" t="s">
        <v>2000</v>
      </c>
      <c r="B837" t="s">
        <v>2001</v>
      </c>
      <c r="C837" s="261">
        <v>44926</v>
      </c>
      <c r="D837" t="s">
        <v>2054</v>
      </c>
      <c r="E837" t="s">
        <v>2055</v>
      </c>
      <c r="F837" s="262">
        <v>0</v>
      </c>
      <c r="G837" t="s">
        <v>261</v>
      </c>
      <c r="H837" s="263">
        <v>-253240</v>
      </c>
      <c r="I837" s="262">
        <v>-118.13</v>
      </c>
      <c r="J837" t="s">
        <v>262</v>
      </c>
      <c r="K837" s="263">
        <v>-126.49</v>
      </c>
      <c r="L837" t="s">
        <v>263</v>
      </c>
      <c r="M837" t="s">
        <v>264</v>
      </c>
      <c r="N837" t="s">
        <v>265</v>
      </c>
      <c r="O837" t="s">
        <v>501</v>
      </c>
      <c r="P837" t="s">
        <v>2056</v>
      </c>
      <c r="Q837" s="261">
        <v>44974.761168981502</v>
      </c>
    </row>
    <row r="838" spans="1:17" x14ac:dyDescent="0.35">
      <c r="A838" t="s">
        <v>2000</v>
      </c>
      <c r="B838" t="s">
        <v>2001</v>
      </c>
      <c r="C838" s="261">
        <v>44926</v>
      </c>
      <c r="D838" t="s">
        <v>2054</v>
      </c>
      <c r="E838" t="s">
        <v>2057</v>
      </c>
      <c r="F838" s="262">
        <v>0</v>
      </c>
      <c r="G838" t="s">
        <v>261</v>
      </c>
      <c r="H838" s="263">
        <v>-391567</v>
      </c>
      <c r="I838" s="262">
        <v>-182.65</v>
      </c>
      <c r="J838" t="s">
        <v>262</v>
      </c>
      <c r="K838" s="263">
        <v>-195.58</v>
      </c>
      <c r="L838" t="s">
        <v>263</v>
      </c>
      <c r="M838" t="s">
        <v>264</v>
      </c>
      <c r="N838" t="s">
        <v>265</v>
      </c>
      <c r="O838" t="s">
        <v>501</v>
      </c>
      <c r="P838" t="s">
        <v>2058</v>
      </c>
      <c r="Q838" s="261">
        <v>44974.761168981502</v>
      </c>
    </row>
    <row r="839" spans="1:17" x14ac:dyDescent="0.35">
      <c r="A839" t="s">
        <v>2000</v>
      </c>
      <c r="B839" t="s">
        <v>2001</v>
      </c>
      <c r="C839" s="261">
        <v>44926</v>
      </c>
      <c r="D839" t="s">
        <v>2059</v>
      </c>
      <c r="E839" t="s">
        <v>2060</v>
      </c>
      <c r="F839" s="262">
        <v>0</v>
      </c>
      <c r="G839" t="s">
        <v>261</v>
      </c>
      <c r="H839" s="263">
        <v>-4284800</v>
      </c>
      <c r="I839" s="262">
        <v>-1998.72</v>
      </c>
      <c r="J839" t="s">
        <v>262</v>
      </c>
      <c r="K839" s="263">
        <v>-2140.23</v>
      </c>
      <c r="L839" t="s">
        <v>263</v>
      </c>
      <c r="M839" t="s">
        <v>264</v>
      </c>
      <c r="N839" t="s">
        <v>265</v>
      </c>
      <c r="O839" t="s">
        <v>501</v>
      </c>
      <c r="P839" t="s">
        <v>2061</v>
      </c>
      <c r="Q839" s="261">
        <v>44974.761180555601</v>
      </c>
    </row>
    <row r="840" spans="1:17" x14ac:dyDescent="0.35">
      <c r="A840" t="s">
        <v>2000</v>
      </c>
      <c r="B840" t="s">
        <v>2001</v>
      </c>
      <c r="C840" s="261">
        <v>44926</v>
      </c>
      <c r="D840" t="s">
        <v>2059</v>
      </c>
      <c r="E840" t="s">
        <v>2062</v>
      </c>
      <c r="F840" s="262">
        <v>0</v>
      </c>
      <c r="G840" t="s">
        <v>261</v>
      </c>
      <c r="H840" s="263">
        <v>-2900875</v>
      </c>
      <c r="I840" s="262">
        <v>-1353.16</v>
      </c>
      <c r="J840" t="s">
        <v>262</v>
      </c>
      <c r="K840" s="263">
        <v>-1448.96</v>
      </c>
      <c r="L840" t="s">
        <v>263</v>
      </c>
      <c r="M840" t="s">
        <v>264</v>
      </c>
      <c r="N840" t="s">
        <v>265</v>
      </c>
      <c r="O840" t="s">
        <v>501</v>
      </c>
      <c r="P840" t="s">
        <v>2063</v>
      </c>
      <c r="Q840" s="261">
        <v>44974.761180555601</v>
      </c>
    </row>
    <row r="841" spans="1:17" x14ac:dyDescent="0.35">
      <c r="A841" t="s">
        <v>2000</v>
      </c>
      <c r="B841" t="s">
        <v>2001</v>
      </c>
      <c r="C841" s="261">
        <v>44926</v>
      </c>
      <c r="D841" t="s">
        <v>1825</v>
      </c>
      <c r="E841" t="s">
        <v>2064</v>
      </c>
      <c r="F841" s="262">
        <v>0</v>
      </c>
      <c r="G841" t="s">
        <v>261</v>
      </c>
      <c r="H841" s="263">
        <v>-710546</v>
      </c>
      <c r="I841" s="262">
        <v>-346.2</v>
      </c>
      <c r="J841" t="s">
        <v>262</v>
      </c>
      <c r="K841" s="263">
        <v>-370.71</v>
      </c>
      <c r="L841" t="s">
        <v>263</v>
      </c>
      <c r="M841" t="s">
        <v>264</v>
      </c>
      <c r="N841" t="s">
        <v>265</v>
      </c>
      <c r="O841" t="s">
        <v>266</v>
      </c>
      <c r="P841" t="s">
        <v>2065</v>
      </c>
      <c r="Q841" s="261">
        <v>44974.761180555601</v>
      </c>
    </row>
    <row r="842" spans="1:17" x14ac:dyDescent="0.35">
      <c r="A842" t="s">
        <v>2000</v>
      </c>
      <c r="B842" t="s">
        <v>2001</v>
      </c>
      <c r="C842" s="261">
        <v>44926</v>
      </c>
      <c r="D842" t="s">
        <v>1792</v>
      </c>
      <c r="E842" t="s">
        <v>2066</v>
      </c>
      <c r="F842" s="262">
        <v>0</v>
      </c>
      <c r="G842" t="s">
        <v>261</v>
      </c>
      <c r="H842" s="263">
        <v>-18943054</v>
      </c>
      <c r="I842" s="262">
        <v>-8978.61</v>
      </c>
      <c r="J842" t="s">
        <v>262</v>
      </c>
      <c r="K842" s="263">
        <v>-9614.2999999999993</v>
      </c>
      <c r="L842" t="s">
        <v>263</v>
      </c>
      <c r="M842" t="s">
        <v>264</v>
      </c>
      <c r="N842" t="s">
        <v>265</v>
      </c>
      <c r="O842" t="s">
        <v>379</v>
      </c>
      <c r="P842" t="s">
        <v>2067</v>
      </c>
      <c r="Q842" s="261">
        <v>44974.761192129597</v>
      </c>
    </row>
    <row r="843" spans="1:17" x14ac:dyDescent="0.35">
      <c r="A843" t="s">
        <v>2000</v>
      </c>
      <c r="B843" t="s">
        <v>2001</v>
      </c>
      <c r="C843" s="261">
        <v>44926</v>
      </c>
      <c r="D843" t="s">
        <v>2068</v>
      </c>
      <c r="E843" t="s">
        <v>2069</v>
      </c>
      <c r="F843" s="262">
        <v>0</v>
      </c>
      <c r="G843" t="s">
        <v>261</v>
      </c>
      <c r="H843" s="263">
        <v>3677280</v>
      </c>
      <c r="I843" s="262">
        <v>1696.88</v>
      </c>
      <c r="J843" t="s">
        <v>262</v>
      </c>
      <c r="K843" s="263">
        <v>1817.02</v>
      </c>
      <c r="L843" t="s">
        <v>263</v>
      </c>
      <c r="M843" t="s">
        <v>264</v>
      </c>
      <c r="N843" t="s">
        <v>265</v>
      </c>
      <c r="O843" t="s">
        <v>379</v>
      </c>
      <c r="P843" t="s">
        <v>2070</v>
      </c>
      <c r="Q843" s="261">
        <v>44988.4605324074</v>
      </c>
    </row>
    <row r="844" spans="1:17" x14ac:dyDescent="0.35">
      <c r="A844" t="s">
        <v>2000</v>
      </c>
      <c r="B844" t="s">
        <v>2001</v>
      </c>
      <c r="C844" s="261">
        <v>44926</v>
      </c>
      <c r="D844" t="s">
        <v>2071</v>
      </c>
      <c r="E844" t="s">
        <v>2072</v>
      </c>
      <c r="F844" s="262">
        <v>0</v>
      </c>
      <c r="G844" t="s">
        <v>261</v>
      </c>
      <c r="H844" s="263">
        <v>239936</v>
      </c>
      <c r="I844" s="262">
        <v>110.72</v>
      </c>
      <c r="J844" t="s">
        <v>262</v>
      </c>
      <c r="K844" s="263">
        <v>118.56</v>
      </c>
      <c r="L844" t="s">
        <v>263</v>
      </c>
      <c r="M844" t="s">
        <v>264</v>
      </c>
      <c r="N844" t="s">
        <v>265</v>
      </c>
      <c r="O844" t="s">
        <v>379</v>
      </c>
      <c r="P844" t="s">
        <v>2073</v>
      </c>
      <c r="Q844" s="261">
        <v>44988.460543981499</v>
      </c>
    </row>
    <row r="845" spans="1:17" x14ac:dyDescent="0.35">
      <c r="A845" t="s">
        <v>2000</v>
      </c>
      <c r="B845" t="s">
        <v>2001</v>
      </c>
      <c r="C845" s="261">
        <v>45012</v>
      </c>
      <c r="D845" t="s">
        <v>2074</v>
      </c>
      <c r="E845" t="s">
        <v>2075</v>
      </c>
      <c r="F845" s="262">
        <v>0</v>
      </c>
      <c r="G845" t="s">
        <v>261</v>
      </c>
      <c r="H845" s="263">
        <v>500000</v>
      </c>
      <c r="I845" s="262">
        <v>228.3</v>
      </c>
      <c r="J845" t="s">
        <v>262</v>
      </c>
      <c r="K845" s="263">
        <v>245.26</v>
      </c>
      <c r="L845" t="s">
        <v>263</v>
      </c>
      <c r="M845" t="s">
        <v>264</v>
      </c>
      <c r="N845" t="s">
        <v>265</v>
      </c>
      <c r="O845" t="s">
        <v>266</v>
      </c>
      <c r="P845" t="s">
        <v>2076</v>
      </c>
      <c r="Q845" s="261">
        <v>45029.650775463</v>
      </c>
    </row>
    <row r="846" spans="1:17" x14ac:dyDescent="0.35">
      <c r="A846" t="s">
        <v>2000</v>
      </c>
      <c r="B846" t="s">
        <v>2001</v>
      </c>
      <c r="C846" s="261">
        <v>45012</v>
      </c>
      <c r="D846" t="s">
        <v>2074</v>
      </c>
      <c r="E846" t="s">
        <v>2077</v>
      </c>
      <c r="F846" s="262">
        <v>0</v>
      </c>
      <c r="G846" t="s">
        <v>261</v>
      </c>
      <c r="H846" s="263">
        <v>53478</v>
      </c>
      <c r="I846" s="262">
        <v>24.42</v>
      </c>
      <c r="J846" t="s">
        <v>262</v>
      </c>
      <c r="K846" s="263">
        <v>26.23</v>
      </c>
      <c r="L846" t="s">
        <v>263</v>
      </c>
      <c r="M846" t="s">
        <v>264</v>
      </c>
      <c r="N846" t="s">
        <v>265</v>
      </c>
      <c r="O846" t="s">
        <v>266</v>
      </c>
      <c r="P846" t="s">
        <v>2078</v>
      </c>
      <c r="Q846" s="261">
        <v>45029.650775463</v>
      </c>
    </row>
    <row r="847" spans="1:17" x14ac:dyDescent="0.35">
      <c r="C847" s="261"/>
      <c r="E847" s="264" t="s">
        <v>2079</v>
      </c>
      <c r="F847" s="265"/>
      <c r="G847" s="264"/>
      <c r="H847" s="266"/>
      <c r="I847" s="265"/>
      <c r="J847" s="264"/>
      <c r="K847" s="266">
        <f>SUBTOTAL(109,K814:K846)</f>
        <v>10275.19000000001</v>
      </c>
      <c r="Q847" s="261"/>
    </row>
    <row r="848" spans="1:17" x14ac:dyDescent="0.35">
      <c r="C848" s="261"/>
      <c r="E848" s="269" t="s">
        <v>3275</v>
      </c>
      <c r="F848" s="270"/>
      <c r="G848" s="269"/>
      <c r="H848" s="271"/>
      <c r="I848" s="270"/>
      <c r="J848" s="269"/>
      <c r="K848" s="271">
        <f>K813+K847</f>
        <v>35554.170000000006</v>
      </c>
      <c r="Q848" s="261"/>
    </row>
    <row r="849" spans="1:17" x14ac:dyDescent="0.35">
      <c r="A849" t="s">
        <v>2080</v>
      </c>
      <c r="B849" t="s">
        <v>140</v>
      </c>
      <c r="C849" s="261">
        <v>44602</v>
      </c>
      <c r="D849" t="s">
        <v>2081</v>
      </c>
      <c r="E849" t="s">
        <v>2082</v>
      </c>
      <c r="F849" s="262">
        <v>0</v>
      </c>
      <c r="G849" t="s">
        <v>261</v>
      </c>
      <c r="H849" s="263">
        <v>180000</v>
      </c>
      <c r="I849" s="262">
        <v>79.86</v>
      </c>
      <c r="J849" t="s">
        <v>262</v>
      </c>
      <c r="K849" s="263">
        <v>91.47</v>
      </c>
      <c r="L849" t="s">
        <v>263</v>
      </c>
      <c r="M849" t="s">
        <v>264</v>
      </c>
      <c r="N849" t="s">
        <v>265</v>
      </c>
      <c r="O849" t="s">
        <v>850</v>
      </c>
      <c r="P849" t="s">
        <v>2083</v>
      </c>
      <c r="Q849" s="261">
        <v>44627.289490740703</v>
      </c>
    </row>
    <row r="850" spans="1:17" x14ac:dyDescent="0.35">
      <c r="A850" t="s">
        <v>2080</v>
      </c>
      <c r="B850" t="s">
        <v>140</v>
      </c>
      <c r="C850" s="261">
        <v>44610</v>
      </c>
      <c r="D850" t="s">
        <v>2084</v>
      </c>
      <c r="E850" t="s">
        <v>2082</v>
      </c>
      <c r="F850" s="262">
        <v>0</v>
      </c>
      <c r="G850" t="s">
        <v>261</v>
      </c>
      <c r="H850" s="263">
        <v>80000</v>
      </c>
      <c r="I850" s="262">
        <v>35.49</v>
      </c>
      <c r="J850" t="s">
        <v>262</v>
      </c>
      <c r="K850" s="263">
        <v>40.28</v>
      </c>
      <c r="L850" t="s">
        <v>263</v>
      </c>
      <c r="M850" t="s">
        <v>264</v>
      </c>
      <c r="N850" t="s">
        <v>265</v>
      </c>
      <c r="O850" t="s">
        <v>850</v>
      </c>
      <c r="P850" t="s">
        <v>2085</v>
      </c>
      <c r="Q850" s="261">
        <v>44627.289502314801</v>
      </c>
    </row>
    <row r="851" spans="1:17" x14ac:dyDescent="0.35">
      <c r="A851" t="s">
        <v>2080</v>
      </c>
      <c r="B851" t="s">
        <v>140</v>
      </c>
      <c r="C851" s="261">
        <v>44610</v>
      </c>
      <c r="D851" t="s">
        <v>2086</v>
      </c>
      <c r="E851" t="s">
        <v>2087</v>
      </c>
      <c r="F851" s="262">
        <v>0</v>
      </c>
      <c r="G851" t="s">
        <v>261</v>
      </c>
      <c r="H851" s="263">
        <v>-80000</v>
      </c>
      <c r="I851" s="262">
        <v>-36.89</v>
      </c>
      <c r="J851" t="s">
        <v>262</v>
      </c>
      <c r="K851" s="263">
        <v>-41.87</v>
      </c>
      <c r="L851" t="s">
        <v>263</v>
      </c>
      <c r="M851" t="s">
        <v>264</v>
      </c>
      <c r="N851" t="s">
        <v>265</v>
      </c>
      <c r="O851" t="s">
        <v>850</v>
      </c>
      <c r="P851" t="s">
        <v>2088</v>
      </c>
      <c r="Q851" s="261">
        <v>44630.654652777797</v>
      </c>
    </row>
    <row r="852" spans="1:17" x14ac:dyDescent="0.35">
      <c r="A852" t="s">
        <v>2080</v>
      </c>
      <c r="B852" t="s">
        <v>140</v>
      </c>
      <c r="C852" s="261">
        <v>44610</v>
      </c>
      <c r="D852" t="s">
        <v>2089</v>
      </c>
      <c r="E852" t="s">
        <v>2090</v>
      </c>
      <c r="F852" s="262">
        <v>0</v>
      </c>
      <c r="G852" t="s">
        <v>261</v>
      </c>
      <c r="H852" s="263">
        <v>80000</v>
      </c>
      <c r="I852" s="262">
        <v>36.89</v>
      </c>
      <c r="J852" t="s">
        <v>262</v>
      </c>
      <c r="K852" s="263">
        <v>41.87</v>
      </c>
      <c r="L852" t="s">
        <v>263</v>
      </c>
      <c r="M852" t="s">
        <v>264</v>
      </c>
      <c r="N852" t="s">
        <v>265</v>
      </c>
      <c r="O852" t="s">
        <v>850</v>
      </c>
      <c r="P852" t="s">
        <v>2091</v>
      </c>
      <c r="Q852" s="261">
        <v>44630.654652777797</v>
      </c>
    </row>
    <row r="853" spans="1:17" x14ac:dyDescent="0.35">
      <c r="A853" t="s">
        <v>2080</v>
      </c>
      <c r="B853" t="s">
        <v>140</v>
      </c>
      <c r="C853" s="261">
        <v>44630</v>
      </c>
      <c r="D853" t="s">
        <v>2092</v>
      </c>
      <c r="E853" t="s">
        <v>2093</v>
      </c>
      <c r="F853" s="262">
        <v>0</v>
      </c>
      <c r="G853" t="s">
        <v>261</v>
      </c>
      <c r="H853" s="263">
        <v>177000</v>
      </c>
      <c r="I853" s="262">
        <v>80.25</v>
      </c>
      <c r="J853" t="s">
        <v>262</v>
      </c>
      <c r="K853" s="263">
        <v>87.23</v>
      </c>
      <c r="L853" t="s">
        <v>263</v>
      </c>
      <c r="M853" t="s">
        <v>264</v>
      </c>
      <c r="N853" t="s">
        <v>265</v>
      </c>
      <c r="O853" t="s">
        <v>850</v>
      </c>
      <c r="P853" t="s">
        <v>2094</v>
      </c>
      <c r="Q853" s="261">
        <v>44664.516875000001</v>
      </c>
    </row>
    <row r="854" spans="1:17" x14ac:dyDescent="0.35">
      <c r="A854" t="s">
        <v>2080</v>
      </c>
      <c r="B854" t="s">
        <v>140</v>
      </c>
      <c r="C854" s="261">
        <v>44630</v>
      </c>
      <c r="D854" t="s">
        <v>2095</v>
      </c>
      <c r="E854" t="s">
        <v>2096</v>
      </c>
      <c r="F854" s="262">
        <v>0</v>
      </c>
      <c r="G854" t="s">
        <v>261</v>
      </c>
      <c r="H854" s="263">
        <v>39648</v>
      </c>
      <c r="I854" s="262">
        <v>17.98</v>
      </c>
      <c r="J854" t="s">
        <v>262</v>
      </c>
      <c r="K854" s="263">
        <v>19.54</v>
      </c>
      <c r="L854" t="s">
        <v>263</v>
      </c>
      <c r="M854" t="s">
        <v>264</v>
      </c>
      <c r="N854" t="s">
        <v>265</v>
      </c>
      <c r="O854" t="s">
        <v>850</v>
      </c>
      <c r="P854" t="s">
        <v>2097</v>
      </c>
      <c r="Q854" s="261">
        <v>44664.516875000001</v>
      </c>
    </row>
    <row r="855" spans="1:17" x14ac:dyDescent="0.35">
      <c r="A855" t="s">
        <v>2080</v>
      </c>
      <c r="B855" t="s">
        <v>140</v>
      </c>
      <c r="C855" s="261">
        <v>44630</v>
      </c>
      <c r="D855" t="s">
        <v>2098</v>
      </c>
      <c r="E855" t="s">
        <v>2099</v>
      </c>
      <c r="F855" s="262">
        <v>0</v>
      </c>
      <c r="G855" t="s">
        <v>261</v>
      </c>
      <c r="H855" s="263">
        <v>97450</v>
      </c>
      <c r="I855" s="262">
        <v>44.18</v>
      </c>
      <c r="J855" t="s">
        <v>262</v>
      </c>
      <c r="K855" s="263">
        <v>48.02</v>
      </c>
      <c r="L855" t="s">
        <v>263</v>
      </c>
      <c r="M855" t="s">
        <v>264</v>
      </c>
      <c r="N855" t="s">
        <v>265</v>
      </c>
      <c r="O855" t="s">
        <v>850</v>
      </c>
      <c r="P855" t="s">
        <v>2100</v>
      </c>
      <c r="Q855" s="261">
        <v>44664.516875000001</v>
      </c>
    </row>
    <row r="856" spans="1:17" x14ac:dyDescent="0.35">
      <c r="A856" t="s">
        <v>2080</v>
      </c>
      <c r="B856" t="s">
        <v>140</v>
      </c>
      <c r="C856" s="261">
        <v>44636</v>
      </c>
      <c r="D856" t="s">
        <v>2101</v>
      </c>
      <c r="E856" t="s">
        <v>2102</v>
      </c>
      <c r="F856" s="262">
        <v>0</v>
      </c>
      <c r="G856" t="s">
        <v>261</v>
      </c>
      <c r="H856" s="263">
        <v>481440</v>
      </c>
      <c r="I856" s="262">
        <v>218.44</v>
      </c>
      <c r="J856" t="s">
        <v>262</v>
      </c>
      <c r="K856" s="263">
        <v>238.34</v>
      </c>
      <c r="L856" t="s">
        <v>263</v>
      </c>
      <c r="M856" t="s">
        <v>264</v>
      </c>
      <c r="N856" t="s">
        <v>265</v>
      </c>
      <c r="O856" t="s">
        <v>846</v>
      </c>
      <c r="P856" t="s">
        <v>2103</v>
      </c>
      <c r="Q856" s="261">
        <v>44658.294837963003</v>
      </c>
    </row>
    <row r="857" spans="1:17" x14ac:dyDescent="0.35">
      <c r="A857" t="s">
        <v>2080</v>
      </c>
      <c r="B857" t="s">
        <v>140</v>
      </c>
      <c r="C857" s="261">
        <v>44656</v>
      </c>
      <c r="D857" t="s">
        <v>2104</v>
      </c>
      <c r="E857" t="s">
        <v>2105</v>
      </c>
      <c r="F857" s="262">
        <v>0</v>
      </c>
      <c r="G857" t="s">
        <v>261</v>
      </c>
      <c r="H857" s="263">
        <v>75000</v>
      </c>
      <c r="I857" s="262">
        <v>34.99</v>
      </c>
      <c r="J857" t="s">
        <v>262</v>
      </c>
      <c r="K857" s="263">
        <v>38.590000000000003</v>
      </c>
      <c r="L857" t="s">
        <v>263</v>
      </c>
      <c r="M857" t="s">
        <v>264</v>
      </c>
      <c r="N857" t="s">
        <v>265</v>
      </c>
      <c r="O857" t="s">
        <v>273</v>
      </c>
      <c r="P857" t="s">
        <v>2106</v>
      </c>
      <c r="Q857" s="261">
        <v>44687.384710648097</v>
      </c>
    </row>
    <row r="858" spans="1:17" x14ac:dyDescent="0.35">
      <c r="A858" t="s">
        <v>2080</v>
      </c>
      <c r="B858" t="s">
        <v>140</v>
      </c>
      <c r="C858" s="261">
        <v>44656</v>
      </c>
      <c r="D858" t="s">
        <v>2107</v>
      </c>
      <c r="E858" t="s">
        <v>2108</v>
      </c>
      <c r="F858" s="262">
        <v>0</v>
      </c>
      <c r="G858" t="s">
        <v>261</v>
      </c>
      <c r="H858" s="263">
        <v>75000</v>
      </c>
      <c r="I858" s="262">
        <v>34.99</v>
      </c>
      <c r="J858" t="s">
        <v>262</v>
      </c>
      <c r="K858" s="263">
        <v>38.590000000000003</v>
      </c>
      <c r="L858" t="s">
        <v>263</v>
      </c>
      <c r="M858" t="s">
        <v>264</v>
      </c>
      <c r="N858" t="s">
        <v>265</v>
      </c>
      <c r="O858" t="s">
        <v>273</v>
      </c>
      <c r="P858" t="s">
        <v>2109</v>
      </c>
      <c r="Q858" s="261">
        <v>44687.384710648097</v>
      </c>
    </row>
    <row r="859" spans="1:17" x14ac:dyDescent="0.35">
      <c r="A859" t="s">
        <v>2080</v>
      </c>
      <c r="B859" t="s">
        <v>140</v>
      </c>
      <c r="C859" s="261">
        <v>44656</v>
      </c>
      <c r="D859" t="s">
        <v>2110</v>
      </c>
      <c r="E859" t="s">
        <v>2111</v>
      </c>
      <c r="F859" s="262">
        <v>0</v>
      </c>
      <c r="G859" t="s">
        <v>261</v>
      </c>
      <c r="H859" s="263">
        <v>75000</v>
      </c>
      <c r="I859" s="262">
        <v>34.99</v>
      </c>
      <c r="J859" t="s">
        <v>262</v>
      </c>
      <c r="K859" s="263">
        <v>38.590000000000003</v>
      </c>
      <c r="L859" t="s">
        <v>263</v>
      </c>
      <c r="M859" t="s">
        <v>264</v>
      </c>
      <c r="N859" t="s">
        <v>265</v>
      </c>
      <c r="O859" t="s">
        <v>273</v>
      </c>
      <c r="P859" t="s">
        <v>2112</v>
      </c>
      <c r="Q859" s="261">
        <v>44687.384710648097</v>
      </c>
    </row>
    <row r="860" spans="1:17" x14ac:dyDescent="0.35">
      <c r="A860" t="s">
        <v>2080</v>
      </c>
      <c r="B860" t="s">
        <v>140</v>
      </c>
      <c r="C860" s="261">
        <v>44662</v>
      </c>
      <c r="D860" t="s">
        <v>2113</v>
      </c>
      <c r="E860" t="s">
        <v>2114</v>
      </c>
      <c r="F860" s="262">
        <v>0</v>
      </c>
      <c r="G860" t="s">
        <v>261</v>
      </c>
      <c r="H860" s="263">
        <v>75000</v>
      </c>
      <c r="I860" s="262">
        <v>34.99</v>
      </c>
      <c r="J860" t="s">
        <v>262</v>
      </c>
      <c r="K860" s="263">
        <v>38.020000000000003</v>
      </c>
      <c r="L860" t="s">
        <v>263</v>
      </c>
      <c r="M860" t="s">
        <v>264</v>
      </c>
      <c r="N860" t="s">
        <v>265</v>
      </c>
      <c r="O860" t="s">
        <v>273</v>
      </c>
      <c r="P860" t="s">
        <v>2115</v>
      </c>
      <c r="Q860" s="261">
        <v>44687.384710648097</v>
      </c>
    </row>
    <row r="861" spans="1:17" x14ac:dyDescent="0.35">
      <c r="A861" t="s">
        <v>2080</v>
      </c>
      <c r="B861" t="s">
        <v>140</v>
      </c>
      <c r="C861" s="261">
        <v>44680</v>
      </c>
      <c r="D861" t="s">
        <v>1757</v>
      </c>
      <c r="E861" t="s">
        <v>2116</v>
      </c>
      <c r="F861" s="262">
        <v>0</v>
      </c>
      <c r="G861" t="s">
        <v>261</v>
      </c>
      <c r="H861" s="263">
        <v>593500</v>
      </c>
      <c r="I861" s="262">
        <v>276.89999999999998</v>
      </c>
      <c r="J861" t="s">
        <v>262</v>
      </c>
      <c r="K861" s="263">
        <v>296.42</v>
      </c>
      <c r="L861" t="s">
        <v>263</v>
      </c>
      <c r="M861" t="s">
        <v>264</v>
      </c>
      <c r="N861" t="s">
        <v>265</v>
      </c>
      <c r="O861" t="s">
        <v>379</v>
      </c>
      <c r="P861" t="s">
        <v>2117</v>
      </c>
      <c r="Q861" s="261">
        <v>44692.404756944401</v>
      </c>
    </row>
    <row r="862" spans="1:17" x14ac:dyDescent="0.35">
      <c r="A862" t="s">
        <v>2080</v>
      </c>
      <c r="B862" t="s">
        <v>140</v>
      </c>
      <c r="C862" s="261">
        <v>44680</v>
      </c>
      <c r="D862" t="s">
        <v>1639</v>
      </c>
      <c r="E862" t="s">
        <v>1652</v>
      </c>
      <c r="F862" s="262">
        <v>0</v>
      </c>
      <c r="G862" t="s">
        <v>261</v>
      </c>
      <c r="H862" s="263">
        <v>1759500</v>
      </c>
      <c r="I862" s="262">
        <v>820.9</v>
      </c>
      <c r="J862" t="s">
        <v>262</v>
      </c>
      <c r="K862" s="263">
        <v>878.77</v>
      </c>
      <c r="L862" t="s">
        <v>263</v>
      </c>
      <c r="M862" t="s">
        <v>264</v>
      </c>
      <c r="N862" t="s">
        <v>265</v>
      </c>
      <c r="O862" t="s">
        <v>266</v>
      </c>
      <c r="P862" t="s">
        <v>2118</v>
      </c>
      <c r="Q862" s="261">
        <v>44692.404756944401</v>
      </c>
    </row>
    <row r="863" spans="1:17" x14ac:dyDescent="0.35">
      <c r="A863" t="s">
        <v>2080</v>
      </c>
      <c r="B863" t="s">
        <v>140</v>
      </c>
      <c r="C863" s="261">
        <v>44691</v>
      </c>
      <c r="D863" t="s">
        <v>2119</v>
      </c>
      <c r="E863" t="s">
        <v>2120</v>
      </c>
      <c r="F863" s="262">
        <v>0</v>
      </c>
      <c r="G863" t="s">
        <v>261</v>
      </c>
      <c r="H863" s="263">
        <v>35000</v>
      </c>
      <c r="I863" s="262">
        <v>16.47</v>
      </c>
      <c r="J863" t="s">
        <v>262</v>
      </c>
      <c r="K863" s="263">
        <v>17.29</v>
      </c>
      <c r="L863" t="s">
        <v>263</v>
      </c>
      <c r="M863" t="s">
        <v>264</v>
      </c>
      <c r="N863" t="s">
        <v>265</v>
      </c>
      <c r="O863" t="s">
        <v>846</v>
      </c>
      <c r="P863" t="s">
        <v>2121</v>
      </c>
      <c r="Q863" s="261">
        <v>44723.486597222203</v>
      </c>
    </row>
    <row r="864" spans="1:17" x14ac:dyDescent="0.35">
      <c r="A864" t="s">
        <v>2080</v>
      </c>
      <c r="B864" t="s">
        <v>140</v>
      </c>
      <c r="C864" s="261">
        <v>44692</v>
      </c>
      <c r="D864" t="s">
        <v>2122</v>
      </c>
      <c r="E864" t="s">
        <v>2123</v>
      </c>
      <c r="F864" s="262">
        <v>0</v>
      </c>
      <c r="G864" t="s">
        <v>261</v>
      </c>
      <c r="H864" s="263">
        <v>15000</v>
      </c>
      <c r="I864" s="262">
        <v>7.06</v>
      </c>
      <c r="J864" t="s">
        <v>262</v>
      </c>
      <c r="K864" s="263">
        <v>7.41</v>
      </c>
      <c r="L864" t="s">
        <v>263</v>
      </c>
      <c r="M864" t="s">
        <v>264</v>
      </c>
      <c r="N864" t="s">
        <v>265</v>
      </c>
      <c r="O864" t="s">
        <v>273</v>
      </c>
      <c r="P864" t="s">
        <v>2124</v>
      </c>
      <c r="Q864" s="261">
        <v>44723.486608796302</v>
      </c>
    </row>
    <row r="865" spans="1:17" x14ac:dyDescent="0.35">
      <c r="A865" t="s">
        <v>2080</v>
      </c>
      <c r="B865" t="s">
        <v>140</v>
      </c>
      <c r="C865" s="261">
        <v>44700</v>
      </c>
      <c r="D865" t="s">
        <v>2125</v>
      </c>
      <c r="E865" t="s">
        <v>2126</v>
      </c>
      <c r="F865" s="262">
        <v>0</v>
      </c>
      <c r="G865" t="s">
        <v>261</v>
      </c>
      <c r="H865" s="263">
        <v>141600</v>
      </c>
      <c r="I865" s="262">
        <v>66.650000000000006</v>
      </c>
      <c r="J865" t="s">
        <v>262</v>
      </c>
      <c r="K865" s="263">
        <v>69.27</v>
      </c>
      <c r="L865" t="s">
        <v>263</v>
      </c>
      <c r="M865" t="s">
        <v>264</v>
      </c>
      <c r="N865" t="s">
        <v>265</v>
      </c>
      <c r="O865" t="s">
        <v>2127</v>
      </c>
      <c r="P865" t="s">
        <v>2128</v>
      </c>
      <c r="Q865" s="261">
        <v>44723.486655092602</v>
      </c>
    </row>
    <row r="866" spans="1:17" x14ac:dyDescent="0.35">
      <c r="A866" t="s">
        <v>2080</v>
      </c>
      <c r="B866" t="s">
        <v>140</v>
      </c>
      <c r="C866" s="261">
        <v>44704</v>
      </c>
      <c r="D866" t="s">
        <v>2129</v>
      </c>
      <c r="E866" t="s">
        <v>2130</v>
      </c>
      <c r="F866" s="262">
        <v>0</v>
      </c>
      <c r="G866" t="s">
        <v>261</v>
      </c>
      <c r="H866" s="263">
        <v>255000</v>
      </c>
      <c r="I866" s="262">
        <v>120.02</v>
      </c>
      <c r="J866" t="s">
        <v>262</v>
      </c>
      <c r="K866" s="263">
        <v>127.09</v>
      </c>
      <c r="L866" t="s">
        <v>263</v>
      </c>
      <c r="M866" t="s">
        <v>264</v>
      </c>
      <c r="N866" t="s">
        <v>265</v>
      </c>
      <c r="O866" t="s">
        <v>273</v>
      </c>
      <c r="P866" t="s">
        <v>2131</v>
      </c>
      <c r="Q866" s="261">
        <v>44723.486655092602</v>
      </c>
    </row>
    <row r="867" spans="1:17" x14ac:dyDescent="0.35">
      <c r="A867" t="s">
        <v>2080</v>
      </c>
      <c r="B867" t="s">
        <v>140</v>
      </c>
      <c r="C867" s="261">
        <v>44704</v>
      </c>
      <c r="D867" t="s">
        <v>2132</v>
      </c>
      <c r="E867" t="s">
        <v>2133</v>
      </c>
      <c r="F867" s="262">
        <v>0</v>
      </c>
      <c r="G867" t="s">
        <v>261</v>
      </c>
      <c r="H867" s="263">
        <v>255000</v>
      </c>
      <c r="I867" s="262">
        <v>120.02</v>
      </c>
      <c r="J867" t="s">
        <v>262</v>
      </c>
      <c r="K867" s="263">
        <v>127.09</v>
      </c>
      <c r="L867" t="s">
        <v>263</v>
      </c>
      <c r="M867" t="s">
        <v>264</v>
      </c>
      <c r="N867" t="s">
        <v>265</v>
      </c>
      <c r="O867" t="s">
        <v>273</v>
      </c>
      <c r="P867" t="s">
        <v>2134</v>
      </c>
      <c r="Q867" s="261">
        <v>44723.486655092602</v>
      </c>
    </row>
    <row r="868" spans="1:17" x14ac:dyDescent="0.35">
      <c r="A868" t="s">
        <v>2080</v>
      </c>
      <c r="B868" t="s">
        <v>140</v>
      </c>
      <c r="C868" s="261">
        <v>44705</v>
      </c>
      <c r="D868" t="s">
        <v>2135</v>
      </c>
      <c r="E868" t="s">
        <v>2136</v>
      </c>
      <c r="F868" s="262">
        <v>0</v>
      </c>
      <c r="G868" t="s">
        <v>261</v>
      </c>
      <c r="H868" s="263">
        <v>2585000</v>
      </c>
      <c r="I868" s="262">
        <v>1216.71</v>
      </c>
      <c r="J868" t="s">
        <v>262</v>
      </c>
      <c r="K868" s="263">
        <v>1288.3699999999999</v>
      </c>
      <c r="L868" t="s">
        <v>263</v>
      </c>
      <c r="M868" t="s">
        <v>264</v>
      </c>
      <c r="N868" t="s">
        <v>265</v>
      </c>
      <c r="O868" t="s">
        <v>846</v>
      </c>
      <c r="P868" t="s">
        <v>2137</v>
      </c>
      <c r="Q868" s="261">
        <v>44719.267060185201</v>
      </c>
    </row>
    <row r="869" spans="1:17" x14ac:dyDescent="0.35">
      <c r="A869" t="s">
        <v>2080</v>
      </c>
      <c r="B869" t="s">
        <v>140</v>
      </c>
      <c r="C869" s="261">
        <v>44705</v>
      </c>
      <c r="D869" t="s">
        <v>2138</v>
      </c>
      <c r="E869" t="s">
        <v>2139</v>
      </c>
      <c r="F869" s="262">
        <v>0</v>
      </c>
      <c r="G869" t="s">
        <v>261</v>
      </c>
      <c r="H869" s="263">
        <v>472000</v>
      </c>
      <c r="I869" s="262">
        <v>222.16</v>
      </c>
      <c r="J869" t="s">
        <v>262</v>
      </c>
      <c r="K869" s="263">
        <v>235.25</v>
      </c>
      <c r="L869" t="s">
        <v>263</v>
      </c>
      <c r="M869" t="s">
        <v>264</v>
      </c>
      <c r="N869" t="s">
        <v>265</v>
      </c>
      <c r="O869" t="s">
        <v>846</v>
      </c>
      <c r="P869" t="s">
        <v>2140</v>
      </c>
      <c r="Q869" s="261">
        <v>44719.267060185201</v>
      </c>
    </row>
    <row r="870" spans="1:17" x14ac:dyDescent="0.35">
      <c r="A870" t="s">
        <v>2080</v>
      </c>
      <c r="B870" t="s">
        <v>140</v>
      </c>
      <c r="C870" s="261">
        <v>44705</v>
      </c>
      <c r="D870" t="s">
        <v>2138</v>
      </c>
      <c r="E870" t="s">
        <v>2141</v>
      </c>
      <c r="F870" s="262">
        <v>0</v>
      </c>
      <c r="G870" t="s">
        <v>261</v>
      </c>
      <c r="H870" s="263">
        <v>4130000</v>
      </c>
      <c r="I870" s="262">
        <v>1943.92</v>
      </c>
      <c r="J870" t="s">
        <v>262</v>
      </c>
      <c r="K870" s="263">
        <v>2058.42</v>
      </c>
      <c r="L870" t="s">
        <v>263</v>
      </c>
      <c r="M870" t="s">
        <v>264</v>
      </c>
      <c r="N870" t="s">
        <v>265</v>
      </c>
      <c r="O870" t="s">
        <v>846</v>
      </c>
      <c r="P870" t="s">
        <v>2142</v>
      </c>
      <c r="Q870" s="261">
        <v>44719.267060185201</v>
      </c>
    </row>
    <row r="871" spans="1:17" x14ac:dyDescent="0.35">
      <c r="A871" t="s">
        <v>2080</v>
      </c>
      <c r="B871" t="s">
        <v>140</v>
      </c>
      <c r="C871" s="261">
        <v>44711</v>
      </c>
      <c r="D871" t="s">
        <v>2143</v>
      </c>
      <c r="E871" t="s">
        <v>2144</v>
      </c>
      <c r="F871" s="262">
        <v>0</v>
      </c>
      <c r="G871" t="s">
        <v>261</v>
      </c>
      <c r="H871" s="263">
        <v>11224500</v>
      </c>
      <c r="I871" s="262">
        <v>5283.17</v>
      </c>
      <c r="J871" t="s">
        <v>262</v>
      </c>
      <c r="K871" s="263">
        <v>5679.41</v>
      </c>
      <c r="L871" t="s">
        <v>263</v>
      </c>
      <c r="M871" t="s">
        <v>264</v>
      </c>
      <c r="N871" t="s">
        <v>265</v>
      </c>
      <c r="O871" t="s">
        <v>900</v>
      </c>
      <c r="P871" t="s">
        <v>2145</v>
      </c>
      <c r="Q871" s="261">
        <v>44722.339849536998</v>
      </c>
    </row>
    <row r="872" spans="1:17" x14ac:dyDescent="0.35">
      <c r="A872" t="s">
        <v>2080</v>
      </c>
      <c r="B872" t="s">
        <v>140</v>
      </c>
      <c r="C872" s="261">
        <v>44711</v>
      </c>
      <c r="D872" t="s">
        <v>2146</v>
      </c>
      <c r="E872" t="s">
        <v>2147</v>
      </c>
      <c r="F872" s="262">
        <v>0</v>
      </c>
      <c r="G872" t="s">
        <v>261</v>
      </c>
      <c r="H872" s="263">
        <v>445500</v>
      </c>
      <c r="I872" s="262">
        <v>209.69</v>
      </c>
      <c r="J872" t="s">
        <v>262</v>
      </c>
      <c r="K872" s="263">
        <v>225.42</v>
      </c>
      <c r="L872" t="s">
        <v>263</v>
      </c>
      <c r="M872" t="s">
        <v>264</v>
      </c>
      <c r="N872" t="s">
        <v>265</v>
      </c>
      <c r="O872" t="s">
        <v>294</v>
      </c>
      <c r="P872" t="s">
        <v>2148</v>
      </c>
      <c r="Q872" s="261">
        <v>44722.339849536998</v>
      </c>
    </row>
    <row r="873" spans="1:17" x14ac:dyDescent="0.35">
      <c r="A873" t="s">
        <v>2080</v>
      </c>
      <c r="B873" t="s">
        <v>140</v>
      </c>
      <c r="C873" s="261">
        <v>44711</v>
      </c>
      <c r="D873" t="s">
        <v>1762</v>
      </c>
      <c r="E873" t="s">
        <v>2149</v>
      </c>
      <c r="F873" s="262">
        <v>0</v>
      </c>
      <c r="G873" t="s">
        <v>261</v>
      </c>
      <c r="H873" s="263">
        <v>1459100</v>
      </c>
      <c r="I873" s="262">
        <v>686.77</v>
      </c>
      <c r="J873" t="s">
        <v>262</v>
      </c>
      <c r="K873" s="263">
        <v>738.28</v>
      </c>
      <c r="L873" t="s">
        <v>263</v>
      </c>
      <c r="M873" t="s">
        <v>264</v>
      </c>
      <c r="N873" t="s">
        <v>265</v>
      </c>
      <c r="O873" t="s">
        <v>379</v>
      </c>
      <c r="P873" t="s">
        <v>2150</v>
      </c>
      <c r="Q873" s="261">
        <v>44722.627754629597</v>
      </c>
    </row>
    <row r="874" spans="1:17" x14ac:dyDescent="0.35">
      <c r="A874" t="s">
        <v>2080</v>
      </c>
      <c r="B874" t="s">
        <v>140</v>
      </c>
      <c r="C874" s="261">
        <v>44711</v>
      </c>
      <c r="D874" t="s">
        <v>1498</v>
      </c>
      <c r="E874" t="s">
        <v>2151</v>
      </c>
      <c r="F874" s="262">
        <v>0</v>
      </c>
      <c r="G874" t="s">
        <v>261</v>
      </c>
      <c r="H874" s="263">
        <v>272500</v>
      </c>
      <c r="I874" s="262">
        <v>128.26</v>
      </c>
      <c r="J874" t="s">
        <v>262</v>
      </c>
      <c r="K874" s="263">
        <v>137.88</v>
      </c>
      <c r="L874" t="s">
        <v>263</v>
      </c>
      <c r="M874" t="s">
        <v>264</v>
      </c>
      <c r="N874" t="s">
        <v>265</v>
      </c>
      <c r="O874" t="s">
        <v>379</v>
      </c>
      <c r="P874" t="s">
        <v>2152</v>
      </c>
      <c r="Q874" s="261">
        <v>44722.627777777801</v>
      </c>
    </row>
    <row r="875" spans="1:17" x14ac:dyDescent="0.35">
      <c r="A875" t="s">
        <v>2080</v>
      </c>
      <c r="B875" t="s">
        <v>140</v>
      </c>
      <c r="C875" s="261">
        <v>44729</v>
      </c>
      <c r="D875" t="s">
        <v>2153</v>
      </c>
      <c r="E875" t="s">
        <v>2154</v>
      </c>
      <c r="F875" s="262">
        <v>0</v>
      </c>
      <c r="G875" t="s">
        <v>261</v>
      </c>
      <c r="H875" s="263">
        <v>660800</v>
      </c>
      <c r="I875" s="262">
        <v>311.02999999999997</v>
      </c>
      <c r="J875" t="s">
        <v>262</v>
      </c>
      <c r="K875" s="263">
        <v>325.8</v>
      </c>
      <c r="L875" t="s">
        <v>263</v>
      </c>
      <c r="M875" t="s">
        <v>264</v>
      </c>
      <c r="N875" t="s">
        <v>265</v>
      </c>
      <c r="O875" t="s">
        <v>294</v>
      </c>
      <c r="P875" t="s">
        <v>2155</v>
      </c>
      <c r="Q875" s="261">
        <v>44750.362187500003</v>
      </c>
    </row>
    <row r="876" spans="1:17" x14ac:dyDescent="0.35">
      <c r="A876" t="s">
        <v>2080</v>
      </c>
      <c r="B876" t="s">
        <v>140</v>
      </c>
      <c r="C876" s="261">
        <v>44742</v>
      </c>
      <c r="D876" t="s">
        <v>672</v>
      </c>
      <c r="E876" t="s">
        <v>2156</v>
      </c>
      <c r="F876" s="262">
        <v>0</v>
      </c>
      <c r="G876" t="s">
        <v>261</v>
      </c>
      <c r="H876" s="263">
        <v>138000</v>
      </c>
      <c r="I876" s="262">
        <v>65.05</v>
      </c>
      <c r="J876" t="s">
        <v>262</v>
      </c>
      <c r="K876" s="263">
        <v>68.63</v>
      </c>
      <c r="L876" t="s">
        <v>263</v>
      </c>
      <c r="M876" t="s">
        <v>264</v>
      </c>
      <c r="N876" t="s">
        <v>265</v>
      </c>
      <c r="O876" t="s">
        <v>379</v>
      </c>
      <c r="P876" t="s">
        <v>2157</v>
      </c>
      <c r="Q876" s="261">
        <v>44755.598449074103</v>
      </c>
    </row>
    <row r="877" spans="1:17" x14ac:dyDescent="0.35">
      <c r="A877" t="s">
        <v>2080</v>
      </c>
      <c r="B877" t="s">
        <v>140</v>
      </c>
      <c r="C877" s="261">
        <v>44742</v>
      </c>
      <c r="D877" t="s">
        <v>1144</v>
      </c>
      <c r="E877" t="s">
        <v>2158</v>
      </c>
      <c r="F877" s="262">
        <v>0</v>
      </c>
      <c r="G877" t="s">
        <v>261</v>
      </c>
      <c r="H877" s="263">
        <v>1352080</v>
      </c>
      <c r="I877" s="262">
        <v>637.32000000000005</v>
      </c>
      <c r="J877" t="s">
        <v>262</v>
      </c>
      <c r="K877" s="263">
        <v>672.37</v>
      </c>
      <c r="L877" t="s">
        <v>263</v>
      </c>
      <c r="M877" t="s">
        <v>264</v>
      </c>
      <c r="N877" t="s">
        <v>265</v>
      </c>
      <c r="O877" t="s">
        <v>379</v>
      </c>
      <c r="P877" t="s">
        <v>2159</v>
      </c>
      <c r="Q877" s="261">
        <v>44755.598449074103</v>
      </c>
    </row>
    <row r="878" spans="1:17" x14ac:dyDescent="0.35">
      <c r="A878" t="s">
        <v>2080</v>
      </c>
      <c r="B878" t="s">
        <v>140</v>
      </c>
      <c r="C878" s="261">
        <v>44742</v>
      </c>
      <c r="D878" t="s">
        <v>870</v>
      </c>
      <c r="E878" t="s">
        <v>2160</v>
      </c>
      <c r="F878" s="262">
        <v>0</v>
      </c>
      <c r="G878" t="s">
        <v>261</v>
      </c>
      <c r="H878" s="263">
        <v>400000</v>
      </c>
      <c r="I878" s="262">
        <v>188.54</v>
      </c>
      <c r="J878" t="s">
        <v>262</v>
      </c>
      <c r="K878" s="263">
        <v>198.91</v>
      </c>
      <c r="L878" t="s">
        <v>263</v>
      </c>
      <c r="M878" t="s">
        <v>264</v>
      </c>
      <c r="N878" t="s">
        <v>265</v>
      </c>
      <c r="O878" t="s">
        <v>379</v>
      </c>
      <c r="P878" t="s">
        <v>2161</v>
      </c>
      <c r="Q878" s="261">
        <v>44755.598460648202</v>
      </c>
    </row>
    <row r="879" spans="1:17" x14ac:dyDescent="0.35">
      <c r="A879" t="s">
        <v>2080</v>
      </c>
      <c r="B879" t="s">
        <v>140</v>
      </c>
      <c r="C879" s="261">
        <v>44748</v>
      </c>
      <c r="D879" t="s">
        <v>2162</v>
      </c>
      <c r="E879" t="s">
        <v>453</v>
      </c>
      <c r="F879" s="262">
        <v>0</v>
      </c>
      <c r="G879" t="s">
        <v>261</v>
      </c>
      <c r="H879" s="263">
        <v>450000</v>
      </c>
      <c r="I879" s="262">
        <v>221.82</v>
      </c>
      <c r="J879" t="s">
        <v>262</v>
      </c>
      <c r="K879" s="263">
        <v>231</v>
      </c>
      <c r="L879" t="s">
        <v>263</v>
      </c>
      <c r="M879" t="s">
        <v>264</v>
      </c>
      <c r="N879" t="s">
        <v>265</v>
      </c>
      <c r="O879" t="s">
        <v>294</v>
      </c>
      <c r="P879" t="s">
        <v>2163</v>
      </c>
      <c r="Q879" s="261">
        <v>44781.385277777801</v>
      </c>
    </row>
    <row r="880" spans="1:17" x14ac:dyDescent="0.35">
      <c r="A880" t="s">
        <v>2080</v>
      </c>
      <c r="B880" t="s">
        <v>140</v>
      </c>
      <c r="C880" s="261">
        <v>44748</v>
      </c>
      <c r="D880" t="s">
        <v>2162</v>
      </c>
      <c r="E880" t="s">
        <v>453</v>
      </c>
      <c r="F880" s="262">
        <v>0</v>
      </c>
      <c r="G880" t="s">
        <v>261</v>
      </c>
      <c r="H880" s="263">
        <v>450000</v>
      </c>
      <c r="I880" s="262">
        <v>221.82</v>
      </c>
      <c r="J880" t="s">
        <v>262</v>
      </c>
      <c r="K880" s="263">
        <v>231</v>
      </c>
      <c r="L880" t="s">
        <v>263</v>
      </c>
      <c r="M880" t="s">
        <v>264</v>
      </c>
      <c r="N880" t="s">
        <v>265</v>
      </c>
      <c r="O880" t="s">
        <v>294</v>
      </c>
      <c r="P880" t="s">
        <v>2164</v>
      </c>
      <c r="Q880" s="261">
        <v>44781.385277777801</v>
      </c>
    </row>
    <row r="881" spans="1:17" x14ac:dyDescent="0.35">
      <c r="A881" t="s">
        <v>2080</v>
      </c>
      <c r="B881" t="s">
        <v>140</v>
      </c>
      <c r="C881" s="261">
        <v>44748</v>
      </c>
      <c r="D881" t="s">
        <v>2162</v>
      </c>
      <c r="E881" t="s">
        <v>453</v>
      </c>
      <c r="F881" s="262">
        <v>0</v>
      </c>
      <c r="G881" t="s">
        <v>261</v>
      </c>
      <c r="H881" s="263">
        <v>450000</v>
      </c>
      <c r="I881" s="262">
        <v>221.82</v>
      </c>
      <c r="J881" t="s">
        <v>262</v>
      </c>
      <c r="K881" s="263">
        <v>231</v>
      </c>
      <c r="L881" t="s">
        <v>263</v>
      </c>
      <c r="M881" t="s">
        <v>264</v>
      </c>
      <c r="N881" t="s">
        <v>265</v>
      </c>
      <c r="O881" t="s">
        <v>294</v>
      </c>
      <c r="P881" t="s">
        <v>2165</v>
      </c>
      <c r="Q881" s="261">
        <v>44781.385277777801</v>
      </c>
    </row>
    <row r="882" spans="1:17" x14ac:dyDescent="0.35">
      <c r="A882" t="s">
        <v>2080</v>
      </c>
      <c r="B882" t="s">
        <v>140</v>
      </c>
      <c r="C882" s="261">
        <v>44748</v>
      </c>
      <c r="D882" t="s">
        <v>2166</v>
      </c>
      <c r="E882" t="s">
        <v>2167</v>
      </c>
      <c r="F882" s="262">
        <v>0</v>
      </c>
      <c r="G882" t="s">
        <v>261</v>
      </c>
      <c r="H882" s="263">
        <v>960000</v>
      </c>
      <c r="I882" s="262">
        <v>473.21</v>
      </c>
      <c r="J882" t="s">
        <v>262</v>
      </c>
      <c r="K882" s="263">
        <v>492.8</v>
      </c>
      <c r="L882" t="s">
        <v>263</v>
      </c>
      <c r="M882" t="s">
        <v>264</v>
      </c>
      <c r="N882" t="s">
        <v>265</v>
      </c>
      <c r="O882" t="s">
        <v>294</v>
      </c>
      <c r="P882" t="s">
        <v>2168</v>
      </c>
      <c r="Q882" s="261">
        <v>44781.385277777801</v>
      </c>
    </row>
    <row r="883" spans="1:17" x14ac:dyDescent="0.35">
      <c r="A883" t="s">
        <v>2080</v>
      </c>
      <c r="B883" t="s">
        <v>140</v>
      </c>
      <c r="C883" s="261">
        <v>44764</v>
      </c>
      <c r="D883" t="s">
        <v>2169</v>
      </c>
      <c r="E883" t="s">
        <v>2170</v>
      </c>
      <c r="F883" s="262">
        <v>0</v>
      </c>
      <c r="G883" t="s">
        <v>261</v>
      </c>
      <c r="H883" s="263">
        <v>80000</v>
      </c>
      <c r="I883" s="262">
        <v>39.43</v>
      </c>
      <c r="J883" t="s">
        <v>262</v>
      </c>
      <c r="K883" s="263">
        <v>39.729999999999997</v>
      </c>
      <c r="L883" t="s">
        <v>263</v>
      </c>
      <c r="M883" t="s">
        <v>264</v>
      </c>
      <c r="N883" t="s">
        <v>265</v>
      </c>
      <c r="O883" t="s">
        <v>273</v>
      </c>
      <c r="P883" t="s">
        <v>2171</v>
      </c>
      <c r="Q883" s="261">
        <v>44781.7015509259</v>
      </c>
    </row>
    <row r="884" spans="1:17" x14ac:dyDescent="0.35">
      <c r="A884" t="s">
        <v>2080</v>
      </c>
      <c r="B884" t="s">
        <v>140</v>
      </c>
      <c r="C884" s="261">
        <v>44764</v>
      </c>
      <c r="D884" t="s">
        <v>2172</v>
      </c>
      <c r="E884" t="s">
        <v>2173</v>
      </c>
      <c r="F884" s="262">
        <v>0</v>
      </c>
      <c r="G884" t="s">
        <v>261</v>
      </c>
      <c r="H884" s="263">
        <v>90000</v>
      </c>
      <c r="I884" s="262">
        <v>44.36</v>
      </c>
      <c r="J884" t="s">
        <v>262</v>
      </c>
      <c r="K884" s="263">
        <v>44.7</v>
      </c>
      <c r="L884" t="s">
        <v>263</v>
      </c>
      <c r="M884" t="s">
        <v>264</v>
      </c>
      <c r="N884" t="s">
        <v>265</v>
      </c>
      <c r="O884" t="s">
        <v>273</v>
      </c>
      <c r="P884" t="s">
        <v>2174</v>
      </c>
      <c r="Q884" s="261">
        <v>44781.7015509259</v>
      </c>
    </row>
    <row r="885" spans="1:17" x14ac:dyDescent="0.35">
      <c r="A885" t="s">
        <v>2080</v>
      </c>
      <c r="B885" t="s">
        <v>140</v>
      </c>
      <c r="C885" s="261">
        <v>44764</v>
      </c>
      <c r="D885" t="s">
        <v>2175</v>
      </c>
      <c r="E885" t="s">
        <v>2176</v>
      </c>
      <c r="F885" s="262">
        <v>0</v>
      </c>
      <c r="G885" t="s">
        <v>261</v>
      </c>
      <c r="H885" s="263">
        <v>90000</v>
      </c>
      <c r="I885" s="262">
        <v>44.36</v>
      </c>
      <c r="J885" t="s">
        <v>262</v>
      </c>
      <c r="K885" s="263">
        <v>44.7</v>
      </c>
      <c r="L885" t="s">
        <v>263</v>
      </c>
      <c r="M885" t="s">
        <v>264</v>
      </c>
      <c r="N885" t="s">
        <v>265</v>
      </c>
      <c r="O885" t="s">
        <v>273</v>
      </c>
      <c r="P885" t="s">
        <v>2177</v>
      </c>
      <c r="Q885" s="261">
        <v>44781.7015509259</v>
      </c>
    </row>
    <row r="886" spans="1:17" x14ac:dyDescent="0.35">
      <c r="A886" t="s">
        <v>2080</v>
      </c>
      <c r="B886" t="s">
        <v>140</v>
      </c>
      <c r="C886" s="261">
        <v>44764</v>
      </c>
      <c r="D886" t="s">
        <v>2178</v>
      </c>
      <c r="E886" t="s">
        <v>2179</v>
      </c>
      <c r="F886" s="262">
        <v>0</v>
      </c>
      <c r="G886" t="s">
        <v>261</v>
      </c>
      <c r="H886" s="263">
        <v>255000</v>
      </c>
      <c r="I886" s="262">
        <v>125.7</v>
      </c>
      <c r="J886" t="s">
        <v>262</v>
      </c>
      <c r="K886" s="263">
        <v>126.66</v>
      </c>
      <c r="L886" t="s">
        <v>263</v>
      </c>
      <c r="M886" t="s">
        <v>264</v>
      </c>
      <c r="N886" t="s">
        <v>265</v>
      </c>
      <c r="O886" t="s">
        <v>273</v>
      </c>
      <c r="P886" t="s">
        <v>2180</v>
      </c>
      <c r="Q886" s="261">
        <v>44781.701574074097</v>
      </c>
    </row>
    <row r="887" spans="1:17" x14ac:dyDescent="0.35">
      <c r="A887" t="s">
        <v>2080</v>
      </c>
      <c r="B887" t="s">
        <v>140</v>
      </c>
      <c r="C887" s="261">
        <v>44771</v>
      </c>
      <c r="D887" t="s">
        <v>1644</v>
      </c>
      <c r="E887" t="s">
        <v>2181</v>
      </c>
      <c r="F887" s="262">
        <v>0</v>
      </c>
      <c r="G887" t="s">
        <v>261</v>
      </c>
      <c r="H887" s="263">
        <v>150000</v>
      </c>
      <c r="I887" s="262">
        <v>73.09</v>
      </c>
      <c r="J887" t="s">
        <v>262</v>
      </c>
      <c r="K887" s="263">
        <v>74.430000000000007</v>
      </c>
      <c r="L887" t="s">
        <v>263</v>
      </c>
      <c r="M887" t="s">
        <v>264</v>
      </c>
      <c r="N887" t="s">
        <v>265</v>
      </c>
      <c r="O887" t="s">
        <v>379</v>
      </c>
      <c r="P887" t="s">
        <v>2182</v>
      </c>
      <c r="Q887" s="261">
        <v>44777.568900462997</v>
      </c>
    </row>
    <row r="888" spans="1:17" x14ac:dyDescent="0.35">
      <c r="A888" t="s">
        <v>2080</v>
      </c>
      <c r="B888" t="s">
        <v>140</v>
      </c>
      <c r="C888" s="261">
        <v>44771</v>
      </c>
      <c r="D888" t="s">
        <v>581</v>
      </c>
      <c r="E888" t="s">
        <v>2183</v>
      </c>
      <c r="F888" s="262">
        <v>0</v>
      </c>
      <c r="G888" t="s">
        <v>261</v>
      </c>
      <c r="H888" s="263">
        <v>110000</v>
      </c>
      <c r="I888" s="262">
        <v>53.6</v>
      </c>
      <c r="J888" t="s">
        <v>262</v>
      </c>
      <c r="K888" s="263">
        <v>54.58</v>
      </c>
      <c r="L888" t="s">
        <v>263</v>
      </c>
      <c r="M888" t="s">
        <v>264</v>
      </c>
      <c r="N888" t="s">
        <v>265</v>
      </c>
      <c r="O888" t="s">
        <v>379</v>
      </c>
      <c r="P888" t="s">
        <v>2184</v>
      </c>
      <c r="Q888" s="261">
        <v>44784.347037036998</v>
      </c>
    </row>
    <row r="889" spans="1:17" x14ac:dyDescent="0.35">
      <c r="A889" t="s">
        <v>2080</v>
      </c>
      <c r="B889" t="s">
        <v>140</v>
      </c>
      <c r="C889" s="261">
        <v>44771</v>
      </c>
      <c r="D889" t="s">
        <v>1803</v>
      </c>
      <c r="E889" t="s">
        <v>2185</v>
      </c>
      <c r="F889" s="262">
        <v>0</v>
      </c>
      <c r="G889" t="s">
        <v>261</v>
      </c>
      <c r="H889" s="263">
        <v>78000</v>
      </c>
      <c r="I889" s="262">
        <v>38</v>
      </c>
      <c r="J889" t="s">
        <v>262</v>
      </c>
      <c r="K889" s="263">
        <v>38.700000000000003</v>
      </c>
      <c r="L889" t="s">
        <v>263</v>
      </c>
      <c r="M889" t="s">
        <v>264</v>
      </c>
      <c r="N889" t="s">
        <v>265</v>
      </c>
      <c r="O889" t="s">
        <v>379</v>
      </c>
      <c r="P889" t="s">
        <v>2186</v>
      </c>
      <c r="Q889" s="261">
        <v>44784.347048611096</v>
      </c>
    </row>
    <row r="890" spans="1:17" x14ac:dyDescent="0.35">
      <c r="A890" t="s">
        <v>2080</v>
      </c>
      <c r="B890" t="s">
        <v>140</v>
      </c>
      <c r="C890" s="261">
        <v>44792</v>
      </c>
      <c r="D890" t="s">
        <v>2187</v>
      </c>
      <c r="E890" t="s">
        <v>2188</v>
      </c>
      <c r="F890" s="262">
        <v>0</v>
      </c>
      <c r="G890" t="s">
        <v>261</v>
      </c>
      <c r="H890" s="263">
        <v>1358500</v>
      </c>
      <c r="I890" s="262">
        <v>658.21</v>
      </c>
      <c r="J890" t="s">
        <v>262</v>
      </c>
      <c r="K890" s="263">
        <v>672.89</v>
      </c>
      <c r="L890" t="s">
        <v>263</v>
      </c>
      <c r="M890" t="s">
        <v>264</v>
      </c>
      <c r="N890" t="s">
        <v>265</v>
      </c>
      <c r="O890" t="s">
        <v>294</v>
      </c>
      <c r="P890" t="s">
        <v>2189</v>
      </c>
      <c r="Q890" s="261">
        <v>44805.589837963002</v>
      </c>
    </row>
    <row r="891" spans="1:17" x14ac:dyDescent="0.35">
      <c r="A891" t="s">
        <v>2080</v>
      </c>
      <c r="B891" t="s">
        <v>140</v>
      </c>
      <c r="C891" s="261">
        <v>44799</v>
      </c>
      <c r="D891" t="s">
        <v>2190</v>
      </c>
      <c r="E891" t="s">
        <v>2191</v>
      </c>
      <c r="F891" s="262">
        <v>0</v>
      </c>
      <c r="G891" t="s">
        <v>261</v>
      </c>
      <c r="H891" s="263">
        <v>285000</v>
      </c>
      <c r="I891" s="262">
        <v>140.87</v>
      </c>
      <c r="J891" t="s">
        <v>262</v>
      </c>
      <c r="K891" s="263">
        <v>141.04</v>
      </c>
      <c r="L891" t="s">
        <v>263</v>
      </c>
      <c r="M891" t="s">
        <v>264</v>
      </c>
      <c r="N891" t="s">
        <v>265</v>
      </c>
      <c r="O891" t="s">
        <v>273</v>
      </c>
      <c r="P891" t="s">
        <v>2192</v>
      </c>
      <c r="Q891" s="261">
        <v>44816.4057060185</v>
      </c>
    </row>
    <row r="892" spans="1:17" x14ac:dyDescent="0.35">
      <c r="A892" t="s">
        <v>2080</v>
      </c>
      <c r="B892" t="s">
        <v>140</v>
      </c>
      <c r="C892" s="261">
        <v>44804</v>
      </c>
      <c r="D892" t="s">
        <v>1520</v>
      </c>
      <c r="E892" t="s">
        <v>2193</v>
      </c>
      <c r="F892" s="262">
        <v>0</v>
      </c>
      <c r="G892" t="s">
        <v>261</v>
      </c>
      <c r="H892" s="263">
        <v>40000</v>
      </c>
      <c r="I892" s="262">
        <v>19.940000000000001</v>
      </c>
      <c r="J892" t="s">
        <v>262</v>
      </c>
      <c r="K892" s="263">
        <v>19.79</v>
      </c>
      <c r="L892" t="s">
        <v>263</v>
      </c>
      <c r="M892" t="s">
        <v>264</v>
      </c>
      <c r="N892" t="s">
        <v>265</v>
      </c>
      <c r="O892" t="s">
        <v>379</v>
      </c>
      <c r="P892" t="s">
        <v>2194</v>
      </c>
      <c r="Q892" s="261">
        <v>44813.425717592603</v>
      </c>
    </row>
    <row r="893" spans="1:17" x14ac:dyDescent="0.35">
      <c r="A893" t="s">
        <v>2080</v>
      </c>
      <c r="B893" t="s">
        <v>140</v>
      </c>
      <c r="C893" s="261">
        <v>44804</v>
      </c>
      <c r="D893" t="s">
        <v>1777</v>
      </c>
      <c r="E893" t="s">
        <v>2195</v>
      </c>
      <c r="F893" s="262">
        <v>0</v>
      </c>
      <c r="G893" t="s">
        <v>261</v>
      </c>
      <c r="H893" s="263">
        <v>827500</v>
      </c>
      <c r="I893" s="262">
        <v>412.55</v>
      </c>
      <c r="J893" t="s">
        <v>262</v>
      </c>
      <c r="K893" s="263">
        <v>409.41</v>
      </c>
      <c r="L893" t="s">
        <v>263</v>
      </c>
      <c r="M893" t="s">
        <v>264</v>
      </c>
      <c r="N893" t="s">
        <v>265</v>
      </c>
      <c r="O893" t="s">
        <v>379</v>
      </c>
      <c r="P893" t="s">
        <v>2196</v>
      </c>
      <c r="Q893" s="261">
        <v>44817.709178240701</v>
      </c>
    </row>
    <row r="894" spans="1:17" x14ac:dyDescent="0.35">
      <c r="A894" t="s">
        <v>2080</v>
      </c>
      <c r="B894" t="s">
        <v>140</v>
      </c>
      <c r="C894" s="261">
        <v>44834</v>
      </c>
      <c r="D894" t="s">
        <v>877</v>
      </c>
      <c r="E894" t="s">
        <v>2197</v>
      </c>
      <c r="F894" s="262">
        <v>0</v>
      </c>
      <c r="G894" t="s">
        <v>261</v>
      </c>
      <c r="H894" s="263">
        <v>300000</v>
      </c>
      <c r="I894" s="262">
        <v>153.68</v>
      </c>
      <c r="J894" t="s">
        <v>262</v>
      </c>
      <c r="K894" s="263">
        <v>148.07</v>
      </c>
      <c r="L894" t="s">
        <v>263</v>
      </c>
      <c r="M894" t="s">
        <v>264</v>
      </c>
      <c r="N894" t="s">
        <v>265</v>
      </c>
      <c r="O894" t="s">
        <v>266</v>
      </c>
      <c r="P894" t="s">
        <v>2198</v>
      </c>
      <c r="Q894" s="261">
        <v>44847.452696759297</v>
      </c>
    </row>
    <row r="895" spans="1:17" x14ac:dyDescent="0.35">
      <c r="A895" t="s">
        <v>2080</v>
      </c>
      <c r="B895" t="s">
        <v>140</v>
      </c>
      <c r="C895" s="261">
        <v>44834</v>
      </c>
      <c r="D895" t="s">
        <v>1043</v>
      </c>
      <c r="E895" t="s">
        <v>2199</v>
      </c>
      <c r="F895" s="262">
        <v>0</v>
      </c>
      <c r="G895" t="s">
        <v>261</v>
      </c>
      <c r="H895" s="263">
        <v>2241800</v>
      </c>
      <c r="I895" s="262">
        <v>1148.3800000000001</v>
      </c>
      <c r="J895" t="s">
        <v>262</v>
      </c>
      <c r="K895" s="263">
        <v>1106.46</v>
      </c>
      <c r="L895" t="s">
        <v>263</v>
      </c>
      <c r="M895" t="s">
        <v>264</v>
      </c>
      <c r="N895" t="s">
        <v>265</v>
      </c>
      <c r="O895" t="s">
        <v>379</v>
      </c>
      <c r="P895" t="s">
        <v>2200</v>
      </c>
      <c r="Q895" s="261">
        <v>44847.452696759297</v>
      </c>
    </row>
    <row r="896" spans="1:17" x14ac:dyDescent="0.35">
      <c r="A896" t="s">
        <v>2080</v>
      </c>
      <c r="B896" t="s">
        <v>140</v>
      </c>
      <c r="C896" s="261">
        <v>44834</v>
      </c>
      <c r="D896" t="s">
        <v>1782</v>
      </c>
      <c r="E896" t="s">
        <v>2201</v>
      </c>
      <c r="F896" s="262">
        <v>0</v>
      </c>
      <c r="G896" t="s">
        <v>261</v>
      </c>
      <c r="H896" s="263">
        <v>410000</v>
      </c>
      <c r="I896" s="262">
        <v>210.03</v>
      </c>
      <c r="J896" t="s">
        <v>262</v>
      </c>
      <c r="K896" s="263">
        <v>202.36</v>
      </c>
      <c r="L896" t="s">
        <v>263</v>
      </c>
      <c r="M896" t="s">
        <v>264</v>
      </c>
      <c r="N896" t="s">
        <v>265</v>
      </c>
      <c r="O896" t="s">
        <v>379</v>
      </c>
      <c r="P896" t="s">
        <v>2202</v>
      </c>
      <c r="Q896" s="261">
        <v>44847.452708333301</v>
      </c>
    </row>
    <row r="897" spans="1:17" x14ac:dyDescent="0.35">
      <c r="A897" t="s">
        <v>2080</v>
      </c>
      <c r="B897" t="s">
        <v>140</v>
      </c>
      <c r="C897" s="261">
        <v>44834</v>
      </c>
      <c r="D897" t="s">
        <v>681</v>
      </c>
      <c r="E897" t="s">
        <v>2203</v>
      </c>
      <c r="F897" s="262">
        <v>0</v>
      </c>
      <c r="G897" t="s">
        <v>261</v>
      </c>
      <c r="H897" s="263">
        <v>559249</v>
      </c>
      <c r="I897" s="262">
        <v>286.48</v>
      </c>
      <c r="J897" t="s">
        <v>262</v>
      </c>
      <c r="K897" s="263">
        <v>276.02</v>
      </c>
      <c r="L897" t="s">
        <v>263</v>
      </c>
      <c r="M897" t="s">
        <v>264</v>
      </c>
      <c r="N897" t="s">
        <v>265</v>
      </c>
      <c r="O897" t="s">
        <v>379</v>
      </c>
      <c r="P897" t="s">
        <v>2204</v>
      </c>
      <c r="Q897" s="261">
        <v>44847.452708333301</v>
      </c>
    </row>
    <row r="898" spans="1:17" x14ac:dyDescent="0.35">
      <c r="A898" t="s">
        <v>2080</v>
      </c>
      <c r="B898" t="s">
        <v>140</v>
      </c>
      <c r="C898" s="261">
        <v>44851</v>
      </c>
      <c r="D898" t="s">
        <v>2205</v>
      </c>
      <c r="E898" t="s">
        <v>2206</v>
      </c>
      <c r="F898" s="262">
        <v>0</v>
      </c>
      <c r="G898" t="s">
        <v>261</v>
      </c>
      <c r="H898" s="263">
        <v>195000</v>
      </c>
      <c r="I898" s="262">
        <v>98.82</v>
      </c>
      <c r="J898" t="s">
        <v>262</v>
      </c>
      <c r="K898" s="263">
        <v>96.11</v>
      </c>
      <c r="L898" t="s">
        <v>263</v>
      </c>
      <c r="M898" t="s">
        <v>264</v>
      </c>
      <c r="N898" t="s">
        <v>265</v>
      </c>
      <c r="O898" t="s">
        <v>273</v>
      </c>
      <c r="P898" t="s">
        <v>2207</v>
      </c>
      <c r="Q898" s="261">
        <v>44868.3690740741</v>
      </c>
    </row>
    <row r="899" spans="1:17" x14ac:dyDescent="0.35">
      <c r="A899" t="s">
        <v>2080</v>
      </c>
      <c r="B899" t="s">
        <v>140</v>
      </c>
      <c r="C899" s="261">
        <v>44861</v>
      </c>
      <c r="D899" t="s">
        <v>1816</v>
      </c>
      <c r="E899" t="s">
        <v>2208</v>
      </c>
      <c r="F899" s="262">
        <v>0</v>
      </c>
      <c r="G899" t="s">
        <v>261</v>
      </c>
      <c r="H899" s="263">
        <v>612000</v>
      </c>
      <c r="I899" s="262">
        <v>306.45</v>
      </c>
      <c r="J899" t="s">
        <v>262</v>
      </c>
      <c r="K899" s="263">
        <v>301.39</v>
      </c>
      <c r="L899" t="s">
        <v>263</v>
      </c>
      <c r="M899" t="s">
        <v>264</v>
      </c>
      <c r="N899" t="s">
        <v>265</v>
      </c>
      <c r="O899" t="s">
        <v>379</v>
      </c>
      <c r="P899" t="s">
        <v>2209</v>
      </c>
      <c r="Q899" s="261">
        <v>44868.302430555603</v>
      </c>
    </row>
    <row r="900" spans="1:17" x14ac:dyDescent="0.35">
      <c r="A900" t="s">
        <v>2080</v>
      </c>
      <c r="B900" t="s">
        <v>140</v>
      </c>
      <c r="C900" s="261">
        <v>44861</v>
      </c>
      <c r="D900" t="s">
        <v>880</v>
      </c>
      <c r="E900" t="s">
        <v>2210</v>
      </c>
      <c r="F900" s="262">
        <v>0</v>
      </c>
      <c r="G900" t="s">
        <v>261</v>
      </c>
      <c r="H900" s="263">
        <v>300000</v>
      </c>
      <c r="I900" s="262">
        <v>150.22</v>
      </c>
      <c r="J900" t="s">
        <v>262</v>
      </c>
      <c r="K900" s="263">
        <v>147.74</v>
      </c>
      <c r="L900" t="s">
        <v>263</v>
      </c>
      <c r="M900" t="s">
        <v>264</v>
      </c>
      <c r="N900" t="s">
        <v>265</v>
      </c>
      <c r="O900" t="s">
        <v>379</v>
      </c>
      <c r="P900" t="s">
        <v>2211</v>
      </c>
      <c r="Q900" s="261">
        <v>44868.302430555603</v>
      </c>
    </row>
    <row r="901" spans="1:17" x14ac:dyDescent="0.35">
      <c r="A901" t="s">
        <v>2080</v>
      </c>
      <c r="B901" t="s">
        <v>140</v>
      </c>
      <c r="C901" s="261">
        <v>44862</v>
      </c>
      <c r="D901" t="s">
        <v>2212</v>
      </c>
      <c r="E901" t="s">
        <v>2213</v>
      </c>
      <c r="F901" s="262">
        <v>0</v>
      </c>
      <c r="G901" t="s">
        <v>261</v>
      </c>
      <c r="H901" s="263">
        <v>227700</v>
      </c>
      <c r="I901" s="262">
        <v>114.02</v>
      </c>
      <c r="J901" t="s">
        <v>262</v>
      </c>
      <c r="K901" s="263">
        <v>112.14</v>
      </c>
      <c r="L901" t="s">
        <v>263</v>
      </c>
      <c r="M901" t="s">
        <v>264</v>
      </c>
      <c r="N901" t="s">
        <v>265</v>
      </c>
      <c r="O901" t="s">
        <v>277</v>
      </c>
      <c r="P901" t="s">
        <v>2214</v>
      </c>
      <c r="Q901" s="261">
        <v>44873.779652777797</v>
      </c>
    </row>
    <row r="902" spans="1:17" x14ac:dyDescent="0.35">
      <c r="A902" t="s">
        <v>2080</v>
      </c>
      <c r="B902" t="s">
        <v>140</v>
      </c>
      <c r="C902" s="261">
        <v>44862</v>
      </c>
      <c r="D902" t="s">
        <v>2215</v>
      </c>
      <c r="E902" t="s">
        <v>2216</v>
      </c>
      <c r="F902" s="262">
        <v>0</v>
      </c>
      <c r="G902" t="s">
        <v>261</v>
      </c>
      <c r="H902" s="263">
        <v>53000</v>
      </c>
      <c r="I902" s="262">
        <v>26.54</v>
      </c>
      <c r="J902" t="s">
        <v>262</v>
      </c>
      <c r="K902" s="263">
        <v>26.1</v>
      </c>
      <c r="L902" t="s">
        <v>263</v>
      </c>
      <c r="M902" t="s">
        <v>264</v>
      </c>
      <c r="N902" t="s">
        <v>265</v>
      </c>
      <c r="O902" t="s">
        <v>277</v>
      </c>
      <c r="P902" t="s">
        <v>2217</v>
      </c>
      <c r="Q902" s="261">
        <v>44875.626458333303</v>
      </c>
    </row>
    <row r="903" spans="1:17" x14ac:dyDescent="0.35">
      <c r="A903" t="s">
        <v>2080</v>
      </c>
      <c r="B903" t="s">
        <v>140</v>
      </c>
      <c r="C903" s="261">
        <v>44895</v>
      </c>
      <c r="D903" t="s">
        <v>895</v>
      </c>
      <c r="E903" t="s">
        <v>1715</v>
      </c>
      <c r="F903" s="262">
        <v>0</v>
      </c>
      <c r="G903" t="s">
        <v>261</v>
      </c>
      <c r="H903" s="263">
        <v>2365900</v>
      </c>
      <c r="I903" s="262">
        <v>1121.3900000000001</v>
      </c>
      <c r="J903" t="s">
        <v>262</v>
      </c>
      <c r="K903" s="263">
        <v>1162.0999999999999</v>
      </c>
      <c r="L903" t="s">
        <v>263</v>
      </c>
      <c r="M903" t="s">
        <v>264</v>
      </c>
      <c r="N903" t="s">
        <v>265</v>
      </c>
      <c r="O903" t="s">
        <v>379</v>
      </c>
      <c r="P903" t="s">
        <v>2218</v>
      </c>
      <c r="Q903" s="261">
        <v>44909.505011574103</v>
      </c>
    </row>
    <row r="904" spans="1:17" x14ac:dyDescent="0.35">
      <c r="A904" t="s">
        <v>2080</v>
      </c>
      <c r="B904" t="s">
        <v>140</v>
      </c>
      <c r="C904" s="261">
        <v>44895</v>
      </c>
      <c r="D904" t="s">
        <v>802</v>
      </c>
      <c r="E904" t="s">
        <v>2219</v>
      </c>
      <c r="F904" s="262">
        <v>0</v>
      </c>
      <c r="G904" t="s">
        <v>261</v>
      </c>
      <c r="H904" s="263">
        <v>380000</v>
      </c>
      <c r="I904" s="262">
        <v>180.11</v>
      </c>
      <c r="J904" t="s">
        <v>262</v>
      </c>
      <c r="K904" s="263">
        <v>186.65</v>
      </c>
      <c r="L904" t="s">
        <v>263</v>
      </c>
      <c r="M904" t="s">
        <v>264</v>
      </c>
      <c r="N904" t="s">
        <v>265</v>
      </c>
      <c r="O904" t="s">
        <v>379</v>
      </c>
      <c r="P904" t="s">
        <v>2220</v>
      </c>
      <c r="Q904" s="261">
        <v>44909.505023148202</v>
      </c>
    </row>
    <row r="905" spans="1:17" x14ac:dyDescent="0.35">
      <c r="A905" t="s">
        <v>2080</v>
      </c>
      <c r="B905" t="s">
        <v>140</v>
      </c>
      <c r="C905" s="261">
        <v>44895</v>
      </c>
      <c r="D905" t="s">
        <v>1060</v>
      </c>
      <c r="E905" t="s">
        <v>2221</v>
      </c>
      <c r="F905" s="262">
        <v>0</v>
      </c>
      <c r="G905" t="s">
        <v>261</v>
      </c>
      <c r="H905" s="263">
        <v>88000</v>
      </c>
      <c r="I905" s="262">
        <v>41.71</v>
      </c>
      <c r="J905" t="s">
        <v>262</v>
      </c>
      <c r="K905" s="263">
        <v>43.22</v>
      </c>
      <c r="L905" t="s">
        <v>263</v>
      </c>
      <c r="M905" t="s">
        <v>264</v>
      </c>
      <c r="N905" t="s">
        <v>265</v>
      </c>
      <c r="O905" t="s">
        <v>379</v>
      </c>
      <c r="P905" t="s">
        <v>2222</v>
      </c>
      <c r="Q905" s="261">
        <v>44909.505034722199</v>
      </c>
    </row>
    <row r="906" spans="1:17" x14ac:dyDescent="0.35">
      <c r="A906" t="s">
        <v>2080</v>
      </c>
      <c r="B906" t="s">
        <v>140</v>
      </c>
      <c r="C906" s="261">
        <v>44904</v>
      </c>
      <c r="D906" t="s">
        <v>2223</v>
      </c>
      <c r="E906" t="s">
        <v>2224</v>
      </c>
      <c r="F906" s="262">
        <v>0</v>
      </c>
      <c r="G906" t="s">
        <v>261</v>
      </c>
      <c r="H906" s="263">
        <v>45000</v>
      </c>
      <c r="I906" s="262">
        <v>20.77</v>
      </c>
      <c r="J906" t="s">
        <v>262</v>
      </c>
      <c r="K906" s="263">
        <v>21.9</v>
      </c>
      <c r="L906" t="s">
        <v>263</v>
      </c>
      <c r="M906" t="s">
        <v>264</v>
      </c>
      <c r="N906" t="s">
        <v>265</v>
      </c>
      <c r="O906" t="s">
        <v>273</v>
      </c>
      <c r="P906" t="s">
        <v>2225</v>
      </c>
      <c r="Q906" s="261">
        <v>44937.624085648102</v>
      </c>
    </row>
    <row r="907" spans="1:17" x14ac:dyDescent="0.35">
      <c r="A907" t="s">
        <v>2080</v>
      </c>
      <c r="B907" t="s">
        <v>140</v>
      </c>
      <c r="C907" s="261">
        <v>44904</v>
      </c>
      <c r="D907" t="s">
        <v>2226</v>
      </c>
      <c r="E907" t="s">
        <v>2227</v>
      </c>
      <c r="F907" s="262">
        <v>0</v>
      </c>
      <c r="G907" t="s">
        <v>261</v>
      </c>
      <c r="H907" s="263">
        <v>45000</v>
      </c>
      <c r="I907" s="262">
        <v>20.77</v>
      </c>
      <c r="J907" t="s">
        <v>262</v>
      </c>
      <c r="K907" s="263">
        <v>21.9</v>
      </c>
      <c r="L907" t="s">
        <v>263</v>
      </c>
      <c r="M907" t="s">
        <v>264</v>
      </c>
      <c r="N907" t="s">
        <v>265</v>
      </c>
      <c r="O907" t="s">
        <v>273</v>
      </c>
      <c r="P907" t="s">
        <v>2228</v>
      </c>
      <c r="Q907" s="261">
        <v>44937.624085648102</v>
      </c>
    </row>
    <row r="908" spans="1:17" x14ac:dyDescent="0.35">
      <c r="A908" t="s">
        <v>2080</v>
      </c>
      <c r="B908" t="s">
        <v>140</v>
      </c>
      <c r="C908" s="261">
        <v>44904</v>
      </c>
      <c r="D908" t="s">
        <v>2229</v>
      </c>
      <c r="E908" t="s">
        <v>2230</v>
      </c>
      <c r="F908" s="262">
        <v>0</v>
      </c>
      <c r="G908" t="s">
        <v>261</v>
      </c>
      <c r="H908" s="263">
        <v>45000</v>
      </c>
      <c r="I908" s="262">
        <v>20.77</v>
      </c>
      <c r="J908" t="s">
        <v>262</v>
      </c>
      <c r="K908" s="263">
        <v>21.9</v>
      </c>
      <c r="L908" t="s">
        <v>263</v>
      </c>
      <c r="M908" t="s">
        <v>264</v>
      </c>
      <c r="N908" t="s">
        <v>265</v>
      </c>
      <c r="O908" t="s">
        <v>273</v>
      </c>
      <c r="P908" t="s">
        <v>2231</v>
      </c>
      <c r="Q908" s="261">
        <v>44937.624085648102</v>
      </c>
    </row>
    <row r="909" spans="1:17" x14ac:dyDescent="0.35">
      <c r="A909" t="s">
        <v>2080</v>
      </c>
      <c r="B909" t="s">
        <v>140</v>
      </c>
      <c r="C909" s="261">
        <v>44925</v>
      </c>
      <c r="D909" t="s">
        <v>1535</v>
      </c>
      <c r="E909" t="s">
        <v>1536</v>
      </c>
      <c r="F909" s="262">
        <v>0</v>
      </c>
      <c r="G909" t="s">
        <v>261</v>
      </c>
      <c r="H909" s="263">
        <v>2813042</v>
      </c>
      <c r="I909" s="262">
        <v>1298.08</v>
      </c>
      <c r="J909" t="s">
        <v>262</v>
      </c>
      <c r="K909" s="263">
        <v>1378.43</v>
      </c>
      <c r="L909" t="s">
        <v>263</v>
      </c>
      <c r="M909" t="s">
        <v>264</v>
      </c>
      <c r="N909" t="s">
        <v>265</v>
      </c>
      <c r="O909" t="s">
        <v>379</v>
      </c>
      <c r="P909" t="s">
        <v>2232</v>
      </c>
      <c r="Q909" s="261">
        <v>44937.540833333303</v>
      </c>
    </row>
    <row r="910" spans="1:17" x14ac:dyDescent="0.35">
      <c r="A910" t="s">
        <v>2080</v>
      </c>
      <c r="B910" t="s">
        <v>140</v>
      </c>
      <c r="C910" s="261">
        <v>44925</v>
      </c>
      <c r="D910" t="s">
        <v>1089</v>
      </c>
      <c r="E910" t="s">
        <v>2233</v>
      </c>
      <c r="F910" s="262">
        <v>0</v>
      </c>
      <c r="G910" t="s">
        <v>261</v>
      </c>
      <c r="H910" s="263">
        <v>922672</v>
      </c>
      <c r="I910" s="262">
        <v>425.77</v>
      </c>
      <c r="J910" t="s">
        <v>262</v>
      </c>
      <c r="K910" s="263">
        <v>452.13</v>
      </c>
      <c r="L910" t="s">
        <v>263</v>
      </c>
      <c r="M910" t="s">
        <v>264</v>
      </c>
      <c r="N910" t="s">
        <v>265</v>
      </c>
      <c r="O910" t="s">
        <v>379</v>
      </c>
      <c r="P910" t="s">
        <v>2234</v>
      </c>
      <c r="Q910" s="261">
        <v>44937.540833333303</v>
      </c>
    </row>
    <row r="911" spans="1:17" x14ac:dyDescent="0.35">
      <c r="A911" t="s">
        <v>2080</v>
      </c>
      <c r="B911" t="s">
        <v>140</v>
      </c>
      <c r="C911" s="261">
        <v>44926</v>
      </c>
      <c r="D911" t="s">
        <v>1822</v>
      </c>
      <c r="E911" t="s">
        <v>2235</v>
      </c>
      <c r="F911" s="262">
        <v>0</v>
      </c>
      <c r="G911" t="s">
        <v>261</v>
      </c>
      <c r="H911" s="263">
        <v>116000</v>
      </c>
      <c r="I911" s="262">
        <v>53.53</v>
      </c>
      <c r="J911" t="s">
        <v>262</v>
      </c>
      <c r="K911" s="263">
        <v>57.32</v>
      </c>
      <c r="L911" t="s">
        <v>263</v>
      </c>
      <c r="M911" t="s">
        <v>264</v>
      </c>
      <c r="N911" t="s">
        <v>265</v>
      </c>
      <c r="O911" t="s">
        <v>379</v>
      </c>
      <c r="P911" t="s">
        <v>2236</v>
      </c>
      <c r="Q911" s="261">
        <v>44942.579050925902</v>
      </c>
    </row>
    <row r="912" spans="1:17" x14ac:dyDescent="0.35">
      <c r="A912" t="s">
        <v>2080</v>
      </c>
      <c r="B912" t="s">
        <v>140</v>
      </c>
      <c r="C912" s="261">
        <v>44926</v>
      </c>
      <c r="D912" t="s">
        <v>2237</v>
      </c>
      <c r="E912" t="s">
        <v>2238</v>
      </c>
      <c r="F912" s="262">
        <v>0</v>
      </c>
      <c r="G912" t="s">
        <v>261</v>
      </c>
      <c r="H912" s="263">
        <v>144900</v>
      </c>
      <c r="I912" s="262">
        <v>66.86</v>
      </c>
      <c r="J912" t="s">
        <v>262</v>
      </c>
      <c r="K912" s="263">
        <v>71.59</v>
      </c>
      <c r="L912" t="s">
        <v>263</v>
      </c>
      <c r="M912" t="s">
        <v>264</v>
      </c>
      <c r="N912" t="s">
        <v>265</v>
      </c>
      <c r="O912" t="s">
        <v>294</v>
      </c>
      <c r="P912" t="s">
        <v>2239</v>
      </c>
      <c r="Q912" s="261">
        <v>44945.609884259298</v>
      </c>
    </row>
    <row r="913" spans="1:17" x14ac:dyDescent="0.35">
      <c r="A913" t="s">
        <v>2080</v>
      </c>
      <c r="B913" t="s">
        <v>140</v>
      </c>
      <c r="C913" s="261">
        <v>44926</v>
      </c>
      <c r="D913" t="s">
        <v>1118</v>
      </c>
      <c r="E913" t="s">
        <v>1121</v>
      </c>
      <c r="F913" s="262">
        <v>0</v>
      </c>
      <c r="G913" t="s">
        <v>261</v>
      </c>
      <c r="H913" s="263">
        <v>-922672</v>
      </c>
      <c r="I913" s="262">
        <v>-425.77</v>
      </c>
      <c r="J913" t="s">
        <v>262</v>
      </c>
      <c r="K913" s="263">
        <v>-455.91</v>
      </c>
      <c r="L913" t="s">
        <v>263</v>
      </c>
      <c r="M913" t="s">
        <v>264</v>
      </c>
      <c r="N913" t="s">
        <v>265</v>
      </c>
      <c r="O913" t="s">
        <v>379</v>
      </c>
      <c r="P913" t="s">
        <v>2240</v>
      </c>
      <c r="Q913" s="261">
        <v>44974.761157407404</v>
      </c>
    </row>
    <row r="914" spans="1:17" x14ac:dyDescent="0.35">
      <c r="A914" t="s">
        <v>2080</v>
      </c>
      <c r="B914" t="s">
        <v>140</v>
      </c>
      <c r="C914" s="261">
        <v>44946</v>
      </c>
      <c r="D914" t="s">
        <v>2241</v>
      </c>
      <c r="E914" t="s">
        <v>2242</v>
      </c>
      <c r="F914" s="262">
        <v>0</v>
      </c>
      <c r="G914" t="s">
        <v>261</v>
      </c>
      <c r="H914" s="263">
        <v>86000</v>
      </c>
      <c r="I914" s="262">
        <v>38.78</v>
      </c>
      <c r="J914" t="s">
        <v>262</v>
      </c>
      <c r="K914" s="263">
        <v>41.97</v>
      </c>
      <c r="L914" t="s">
        <v>263</v>
      </c>
      <c r="M914" t="s">
        <v>264</v>
      </c>
      <c r="N914" t="s">
        <v>265</v>
      </c>
      <c r="O914" t="s">
        <v>273</v>
      </c>
      <c r="P914" t="s">
        <v>2243</v>
      </c>
      <c r="Q914" s="261">
        <v>44970.527013888903</v>
      </c>
    </row>
    <row r="915" spans="1:17" x14ac:dyDescent="0.35">
      <c r="A915" t="s">
        <v>2080</v>
      </c>
      <c r="B915" t="s">
        <v>140</v>
      </c>
      <c r="C915" s="261">
        <v>44946</v>
      </c>
      <c r="D915" t="s">
        <v>2244</v>
      </c>
      <c r="E915" t="s">
        <v>2245</v>
      </c>
      <c r="F915" s="262">
        <v>0</v>
      </c>
      <c r="G915" t="s">
        <v>261</v>
      </c>
      <c r="H915" s="263">
        <v>86000</v>
      </c>
      <c r="I915" s="262">
        <v>38.78</v>
      </c>
      <c r="J915" t="s">
        <v>262</v>
      </c>
      <c r="K915" s="263">
        <v>41.97</v>
      </c>
      <c r="L915" t="s">
        <v>263</v>
      </c>
      <c r="M915" t="s">
        <v>264</v>
      </c>
      <c r="N915" t="s">
        <v>265</v>
      </c>
      <c r="O915" t="s">
        <v>273</v>
      </c>
      <c r="P915" t="s">
        <v>2246</v>
      </c>
      <c r="Q915" s="261">
        <v>44970.527013888903</v>
      </c>
    </row>
    <row r="916" spans="1:17" x14ac:dyDescent="0.35">
      <c r="A916" t="s">
        <v>2080</v>
      </c>
      <c r="B916" t="s">
        <v>140</v>
      </c>
      <c r="C916" s="261">
        <v>44946</v>
      </c>
      <c r="D916" t="s">
        <v>2247</v>
      </c>
      <c r="E916" t="s">
        <v>2248</v>
      </c>
      <c r="F916" s="262">
        <v>0</v>
      </c>
      <c r="G916" t="s">
        <v>261</v>
      </c>
      <c r="H916" s="263">
        <v>72000</v>
      </c>
      <c r="I916" s="262">
        <v>32.47</v>
      </c>
      <c r="J916" t="s">
        <v>262</v>
      </c>
      <c r="K916" s="263">
        <v>35.14</v>
      </c>
      <c r="L916" t="s">
        <v>263</v>
      </c>
      <c r="M916" t="s">
        <v>264</v>
      </c>
      <c r="N916" t="s">
        <v>265</v>
      </c>
      <c r="O916" t="s">
        <v>273</v>
      </c>
      <c r="P916" t="s">
        <v>2249</v>
      </c>
      <c r="Q916" s="261">
        <v>44970.527013888903</v>
      </c>
    </row>
    <row r="917" spans="1:17" x14ac:dyDescent="0.35">
      <c r="A917" t="s">
        <v>2080</v>
      </c>
      <c r="B917" t="s">
        <v>140</v>
      </c>
      <c r="C917" s="261">
        <v>44956</v>
      </c>
      <c r="D917" t="s">
        <v>2250</v>
      </c>
      <c r="E917" t="s">
        <v>2251</v>
      </c>
      <c r="F917" s="262">
        <v>0</v>
      </c>
      <c r="G917" t="s">
        <v>261</v>
      </c>
      <c r="H917" s="263">
        <v>120000</v>
      </c>
      <c r="I917" s="262">
        <v>54.11</v>
      </c>
      <c r="J917" t="s">
        <v>262</v>
      </c>
      <c r="K917" s="263">
        <v>58.67</v>
      </c>
      <c r="L917" t="s">
        <v>263</v>
      </c>
      <c r="M917" t="s">
        <v>264</v>
      </c>
      <c r="N917" t="s">
        <v>265</v>
      </c>
      <c r="O917" t="s">
        <v>273</v>
      </c>
      <c r="P917" t="s">
        <v>2252</v>
      </c>
      <c r="Q917" s="261">
        <v>44970.527013888903</v>
      </c>
    </row>
    <row r="918" spans="1:17" x14ac:dyDescent="0.35">
      <c r="A918" t="s">
        <v>2080</v>
      </c>
      <c r="B918" t="s">
        <v>140</v>
      </c>
      <c r="C918" s="261">
        <v>44965</v>
      </c>
      <c r="D918" t="s">
        <v>2253</v>
      </c>
      <c r="E918" t="s">
        <v>2254</v>
      </c>
      <c r="F918" s="262">
        <v>0</v>
      </c>
      <c r="G918" t="s">
        <v>261</v>
      </c>
      <c r="H918" s="263">
        <v>30000</v>
      </c>
      <c r="I918" s="262">
        <v>13.72</v>
      </c>
      <c r="J918" t="s">
        <v>262</v>
      </c>
      <c r="K918" s="263">
        <v>14.79</v>
      </c>
      <c r="L918" t="s">
        <v>263</v>
      </c>
      <c r="M918" t="s">
        <v>264</v>
      </c>
      <c r="N918" t="s">
        <v>265</v>
      </c>
      <c r="O918" t="s">
        <v>1588</v>
      </c>
      <c r="P918" t="s">
        <v>2255</v>
      </c>
      <c r="Q918" s="261">
        <v>44992.439421296302</v>
      </c>
    </row>
    <row r="919" spans="1:17" x14ac:dyDescent="0.35">
      <c r="A919" t="s">
        <v>2080</v>
      </c>
      <c r="B919" t="s">
        <v>140</v>
      </c>
      <c r="C919" s="261">
        <v>44970</v>
      </c>
      <c r="D919" t="s">
        <v>2256</v>
      </c>
      <c r="E919" t="s">
        <v>2257</v>
      </c>
      <c r="F919" s="262">
        <v>0</v>
      </c>
      <c r="G919" t="s">
        <v>261</v>
      </c>
      <c r="H919" s="263">
        <v>255000</v>
      </c>
      <c r="I919" s="262">
        <v>116.59</v>
      </c>
      <c r="J919" t="s">
        <v>262</v>
      </c>
      <c r="K919" s="263">
        <v>124.47</v>
      </c>
      <c r="L919" t="s">
        <v>263</v>
      </c>
      <c r="M919" t="s">
        <v>264</v>
      </c>
      <c r="N919" t="s">
        <v>265</v>
      </c>
      <c r="O919" t="s">
        <v>273</v>
      </c>
      <c r="P919" t="s">
        <v>2258</v>
      </c>
      <c r="Q919" s="261">
        <v>44992.4394328704</v>
      </c>
    </row>
    <row r="920" spans="1:17" x14ac:dyDescent="0.35">
      <c r="A920" t="s">
        <v>2080</v>
      </c>
      <c r="B920" t="s">
        <v>140</v>
      </c>
      <c r="C920" s="261">
        <v>44973</v>
      </c>
      <c r="D920" t="s">
        <v>2259</v>
      </c>
      <c r="E920" t="s">
        <v>2260</v>
      </c>
      <c r="F920" s="262">
        <v>0</v>
      </c>
      <c r="G920" t="s">
        <v>261</v>
      </c>
      <c r="H920" s="263">
        <v>1122000</v>
      </c>
      <c r="I920" s="262">
        <v>508.65</v>
      </c>
      <c r="J920" t="s">
        <v>262</v>
      </c>
      <c r="K920" s="263">
        <v>543.03</v>
      </c>
      <c r="L920" t="s">
        <v>263</v>
      </c>
      <c r="M920" t="s">
        <v>264</v>
      </c>
      <c r="N920" t="s">
        <v>265</v>
      </c>
      <c r="O920" t="s">
        <v>294</v>
      </c>
      <c r="P920" t="s">
        <v>2261</v>
      </c>
      <c r="Q920" s="261">
        <v>44982.5944212963</v>
      </c>
    </row>
    <row r="921" spans="1:17" x14ac:dyDescent="0.35">
      <c r="A921" t="s">
        <v>2080</v>
      </c>
      <c r="B921" t="s">
        <v>140</v>
      </c>
      <c r="C921" s="261">
        <v>44979</v>
      </c>
      <c r="D921" t="s">
        <v>2262</v>
      </c>
      <c r="E921" t="s">
        <v>2263</v>
      </c>
      <c r="F921" s="262">
        <v>0</v>
      </c>
      <c r="G921" t="s">
        <v>261</v>
      </c>
      <c r="H921" s="263">
        <v>87000</v>
      </c>
      <c r="I921" s="262">
        <v>39.78</v>
      </c>
      <c r="J921" t="s">
        <v>262</v>
      </c>
      <c r="K921" s="263">
        <v>42.5</v>
      </c>
      <c r="L921" t="s">
        <v>263</v>
      </c>
      <c r="M921" t="s">
        <v>264</v>
      </c>
      <c r="N921" t="s">
        <v>265</v>
      </c>
      <c r="O921" t="s">
        <v>273</v>
      </c>
      <c r="P921" t="s">
        <v>2264</v>
      </c>
      <c r="Q921" s="261">
        <v>44992.4394791667</v>
      </c>
    </row>
    <row r="922" spans="1:17" x14ac:dyDescent="0.35">
      <c r="A922" t="s">
        <v>2080</v>
      </c>
      <c r="B922" t="s">
        <v>140</v>
      </c>
      <c r="C922" s="261">
        <v>44980</v>
      </c>
      <c r="D922" t="s">
        <v>2265</v>
      </c>
      <c r="E922" t="s">
        <v>453</v>
      </c>
      <c r="F922" s="262">
        <v>0</v>
      </c>
      <c r="G922" t="s">
        <v>261</v>
      </c>
      <c r="H922" s="263">
        <v>500000</v>
      </c>
      <c r="I922" s="262">
        <v>231.22</v>
      </c>
      <c r="J922" t="s">
        <v>262</v>
      </c>
      <c r="K922" s="263">
        <v>247.06</v>
      </c>
      <c r="L922" t="s">
        <v>263</v>
      </c>
      <c r="M922" t="s">
        <v>264</v>
      </c>
      <c r="N922" t="s">
        <v>265</v>
      </c>
      <c r="O922" t="s">
        <v>294</v>
      </c>
      <c r="P922" t="s">
        <v>2266</v>
      </c>
      <c r="Q922" s="261">
        <v>44992.353715277801</v>
      </c>
    </row>
    <row r="923" spans="1:17" x14ac:dyDescent="0.35">
      <c r="A923" t="s">
        <v>2080</v>
      </c>
      <c r="B923" t="s">
        <v>140</v>
      </c>
      <c r="C923" s="261">
        <v>44984</v>
      </c>
      <c r="D923" t="s">
        <v>2267</v>
      </c>
      <c r="E923" t="s">
        <v>2268</v>
      </c>
      <c r="F923" s="262">
        <v>0</v>
      </c>
      <c r="G923" t="s">
        <v>261</v>
      </c>
      <c r="H923" s="263">
        <v>178800</v>
      </c>
      <c r="I923" s="262">
        <v>81.63</v>
      </c>
      <c r="J923" t="s">
        <v>262</v>
      </c>
      <c r="K923" s="263">
        <v>86.04</v>
      </c>
      <c r="L923" t="s">
        <v>263</v>
      </c>
      <c r="M923" t="s">
        <v>264</v>
      </c>
      <c r="N923" t="s">
        <v>265</v>
      </c>
      <c r="O923" t="s">
        <v>294</v>
      </c>
      <c r="P923" t="s">
        <v>2269</v>
      </c>
      <c r="Q923" s="261">
        <v>44994.591782407399</v>
      </c>
    </row>
    <row r="924" spans="1:17" x14ac:dyDescent="0.35">
      <c r="A924" t="s">
        <v>2080</v>
      </c>
      <c r="B924" t="s">
        <v>140</v>
      </c>
      <c r="C924" s="261">
        <v>44985</v>
      </c>
      <c r="D924" t="s">
        <v>2270</v>
      </c>
      <c r="E924" t="s">
        <v>2271</v>
      </c>
      <c r="F924" s="262">
        <v>0</v>
      </c>
      <c r="G924" t="s">
        <v>261</v>
      </c>
      <c r="H924" s="263">
        <v>1622406</v>
      </c>
      <c r="I924" s="262">
        <v>750.26</v>
      </c>
      <c r="J924" t="s">
        <v>262</v>
      </c>
      <c r="K924" s="263">
        <v>790.77</v>
      </c>
      <c r="L924" t="s">
        <v>263</v>
      </c>
      <c r="M924" t="s">
        <v>264</v>
      </c>
      <c r="N924" t="s">
        <v>265</v>
      </c>
      <c r="O924" t="s">
        <v>294</v>
      </c>
      <c r="P924" t="s">
        <v>2272</v>
      </c>
      <c r="Q924" s="261">
        <v>44992.5766435185</v>
      </c>
    </row>
    <row r="925" spans="1:17" x14ac:dyDescent="0.35">
      <c r="A925" t="s">
        <v>2080</v>
      </c>
      <c r="B925" t="s">
        <v>140</v>
      </c>
      <c r="C925" s="261">
        <v>44988</v>
      </c>
      <c r="D925" t="s">
        <v>2273</v>
      </c>
      <c r="E925" t="s">
        <v>2274</v>
      </c>
      <c r="F925" s="262">
        <v>0</v>
      </c>
      <c r="G925" t="s">
        <v>261</v>
      </c>
      <c r="H925" s="263">
        <v>513357</v>
      </c>
      <c r="I925" s="262">
        <v>235.11</v>
      </c>
      <c r="J925" t="s">
        <v>262</v>
      </c>
      <c r="K925" s="263">
        <v>247.81</v>
      </c>
      <c r="L925" t="s">
        <v>263</v>
      </c>
      <c r="M925" t="s">
        <v>264</v>
      </c>
      <c r="N925" t="s">
        <v>265</v>
      </c>
      <c r="O925" t="s">
        <v>294</v>
      </c>
      <c r="P925" t="s">
        <v>2275</v>
      </c>
      <c r="Q925" s="261">
        <v>44999.419409722199</v>
      </c>
    </row>
    <row r="926" spans="1:17" x14ac:dyDescent="0.35">
      <c r="A926" t="s">
        <v>2080</v>
      </c>
      <c r="B926" t="s">
        <v>140</v>
      </c>
      <c r="C926" s="261">
        <v>44995</v>
      </c>
      <c r="D926" t="s">
        <v>2276</v>
      </c>
      <c r="E926" t="s">
        <v>2277</v>
      </c>
      <c r="F926" s="262">
        <v>0</v>
      </c>
      <c r="G926" t="s">
        <v>261</v>
      </c>
      <c r="H926" s="263">
        <v>50000</v>
      </c>
      <c r="I926" s="262">
        <v>22.83</v>
      </c>
      <c r="J926" t="s">
        <v>262</v>
      </c>
      <c r="K926" s="263">
        <v>24.28</v>
      </c>
      <c r="L926" t="s">
        <v>263</v>
      </c>
      <c r="M926" t="s">
        <v>264</v>
      </c>
      <c r="N926" t="s">
        <v>265</v>
      </c>
      <c r="O926" t="s">
        <v>1588</v>
      </c>
      <c r="P926" t="s">
        <v>2278</v>
      </c>
      <c r="Q926" s="261">
        <v>45016.336423611101</v>
      </c>
    </row>
    <row r="927" spans="1:17" x14ac:dyDescent="0.35">
      <c r="A927" t="s">
        <v>2080</v>
      </c>
      <c r="B927" t="s">
        <v>140</v>
      </c>
      <c r="C927" s="261">
        <v>45000</v>
      </c>
      <c r="D927" t="s">
        <v>2279</v>
      </c>
      <c r="E927" t="s">
        <v>2280</v>
      </c>
      <c r="F927" s="262">
        <v>0</v>
      </c>
      <c r="G927" t="s">
        <v>261</v>
      </c>
      <c r="H927" s="263">
        <v>60000</v>
      </c>
      <c r="I927" s="262">
        <v>27.26</v>
      </c>
      <c r="J927" t="s">
        <v>262</v>
      </c>
      <c r="K927" s="263">
        <v>29.2</v>
      </c>
      <c r="L927" t="s">
        <v>263</v>
      </c>
      <c r="M927" t="s">
        <v>264</v>
      </c>
      <c r="N927" t="s">
        <v>265</v>
      </c>
      <c r="O927" t="s">
        <v>273</v>
      </c>
      <c r="P927" t="s">
        <v>2281</v>
      </c>
      <c r="Q927" s="261">
        <v>45016.323935185203</v>
      </c>
    </row>
    <row r="928" spans="1:17" x14ac:dyDescent="0.35">
      <c r="A928" t="s">
        <v>2080</v>
      </c>
      <c r="B928" t="s">
        <v>140</v>
      </c>
      <c r="C928" s="261">
        <v>45000</v>
      </c>
      <c r="D928" t="s">
        <v>2282</v>
      </c>
      <c r="E928" t="s">
        <v>2283</v>
      </c>
      <c r="F928" s="262">
        <v>0</v>
      </c>
      <c r="G928" t="s">
        <v>261</v>
      </c>
      <c r="H928" s="263">
        <v>60000</v>
      </c>
      <c r="I928" s="262">
        <v>27.26</v>
      </c>
      <c r="J928" t="s">
        <v>262</v>
      </c>
      <c r="K928" s="263">
        <v>29.2</v>
      </c>
      <c r="L928" t="s">
        <v>263</v>
      </c>
      <c r="M928" t="s">
        <v>264</v>
      </c>
      <c r="N928" t="s">
        <v>265</v>
      </c>
      <c r="O928" t="s">
        <v>273</v>
      </c>
      <c r="P928" t="s">
        <v>2284</v>
      </c>
      <c r="Q928" s="261">
        <v>45016.323946759301</v>
      </c>
    </row>
    <row r="929" spans="1:17" x14ac:dyDescent="0.35">
      <c r="A929" t="s">
        <v>2080</v>
      </c>
      <c r="B929" t="s">
        <v>140</v>
      </c>
      <c r="C929" s="261">
        <v>45014</v>
      </c>
      <c r="D929" t="s">
        <v>2285</v>
      </c>
      <c r="E929" t="s">
        <v>2286</v>
      </c>
      <c r="F929" s="262">
        <v>0</v>
      </c>
      <c r="G929" t="s">
        <v>261</v>
      </c>
      <c r="H929" s="263">
        <v>990000</v>
      </c>
      <c r="I929" s="262">
        <v>493.57</v>
      </c>
      <c r="J929" t="s">
        <v>262</v>
      </c>
      <c r="K929" s="263">
        <v>530.24</v>
      </c>
      <c r="L929" t="s">
        <v>263</v>
      </c>
      <c r="M929" t="s">
        <v>264</v>
      </c>
      <c r="N929" t="s">
        <v>265</v>
      </c>
      <c r="O929" t="s">
        <v>294</v>
      </c>
      <c r="P929" t="s">
        <v>2287</v>
      </c>
      <c r="Q929" s="261">
        <v>45029.6500578704</v>
      </c>
    </row>
    <row r="930" spans="1:17" x14ac:dyDescent="0.35">
      <c r="A930" t="s">
        <v>2080</v>
      </c>
      <c r="B930" t="s">
        <v>140</v>
      </c>
      <c r="C930" s="261">
        <v>45014</v>
      </c>
      <c r="D930" t="s">
        <v>2288</v>
      </c>
      <c r="E930" t="s">
        <v>2289</v>
      </c>
      <c r="F930" s="262">
        <v>0</v>
      </c>
      <c r="G930" t="s">
        <v>261</v>
      </c>
      <c r="H930" s="263">
        <v>264000</v>
      </c>
      <c r="I930" s="262">
        <v>123.17</v>
      </c>
      <c r="J930" t="s">
        <v>262</v>
      </c>
      <c r="K930" s="263">
        <v>132.32</v>
      </c>
      <c r="L930" t="s">
        <v>263</v>
      </c>
      <c r="M930" t="s">
        <v>264</v>
      </c>
      <c r="N930" t="s">
        <v>265</v>
      </c>
      <c r="O930" t="s">
        <v>900</v>
      </c>
      <c r="P930" t="s">
        <v>2290</v>
      </c>
      <c r="Q930" s="261">
        <v>45029.6500578704</v>
      </c>
    </row>
    <row r="931" spans="1:17" x14ac:dyDescent="0.35">
      <c r="A931" t="s">
        <v>2080</v>
      </c>
      <c r="B931" t="s">
        <v>140</v>
      </c>
      <c r="C931" s="261">
        <v>45014</v>
      </c>
      <c r="D931" t="s">
        <v>2291</v>
      </c>
      <c r="E931" t="s">
        <v>2292</v>
      </c>
      <c r="F931" s="262">
        <v>0</v>
      </c>
      <c r="G931" t="s">
        <v>261</v>
      </c>
      <c r="H931" s="263">
        <v>23000</v>
      </c>
      <c r="I931" s="262">
        <v>10.73</v>
      </c>
      <c r="J931" t="s">
        <v>262</v>
      </c>
      <c r="K931" s="263">
        <v>11.53</v>
      </c>
      <c r="L931" t="s">
        <v>263</v>
      </c>
      <c r="M931" t="s">
        <v>264</v>
      </c>
      <c r="N931" t="s">
        <v>265</v>
      </c>
      <c r="O931" t="s">
        <v>900</v>
      </c>
      <c r="P931" t="s">
        <v>2293</v>
      </c>
      <c r="Q931" s="261">
        <v>45029.6500578704</v>
      </c>
    </row>
    <row r="932" spans="1:17" x14ac:dyDescent="0.35">
      <c r="A932" t="s">
        <v>2080</v>
      </c>
      <c r="B932" t="s">
        <v>140</v>
      </c>
      <c r="C932" s="261">
        <v>45014</v>
      </c>
      <c r="D932" t="s">
        <v>2294</v>
      </c>
      <c r="E932" t="s">
        <v>2295</v>
      </c>
      <c r="F932" s="262">
        <v>0</v>
      </c>
      <c r="G932" t="s">
        <v>261</v>
      </c>
      <c r="H932" s="263">
        <v>60000</v>
      </c>
      <c r="I932" s="262">
        <v>27.69</v>
      </c>
      <c r="J932" t="s">
        <v>262</v>
      </c>
      <c r="K932" s="263">
        <v>29.75</v>
      </c>
      <c r="L932" t="s">
        <v>263</v>
      </c>
      <c r="M932" t="s">
        <v>264</v>
      </c>
      <c r="N932" t="s">
        <v>265</v>
      </c>
      <c r="O932" t="s">
        <v>273</v>
      </c>
      <c r="P932" t="s">
        <v>2296</v>
      </c>
      <c r="Q932" s="261">
        <v>45029.650069444397</v>
      </c>
    </row>
    <row r="933" spans="1:17" x14ac:dyDescent="0.35">
      <c r="A933" t="s">
        <v>2080</v>
      </c>
      <c r="B933" t="s">
        <v>140</v>
      </c>
      <c r="C933" s="261">
        <v>45016</v>
      </c>
      <c r="D933" t="s">
        <v>377</v>
      </c>
      <c r="E933" t="s">
        <v>2297</v>
      </c>
      <c r="F933" s="262">
        <v>0</v>
      </c>
      <c r="G933" t="s">
        <v>261</v>
      </c>
      <c r="H933" s="263">
        <v>1524000</v>
      </c>
      <c r="I933" s="262">
        <v>690.04</v>
      </c>
      <c r="J933" t="s">
        <v>262</v>
      </c>
      <c r="K933" s="263">
        <v>741.31</v>
      </c>
      <c r="L933" t="s">
        <v>263</v>
      </c>
      <c r="M933" t="s">
        <v>264</v>
      </c>
      <c r="N933" t="s">
        <v>265</v>
      </c>
      <c r="O933" t="s">
        <v>379</v>
      </c>
      <c r="P933" t="s">
        <v>2298</v>
      </c>
      <c r="Q933" s="261">
        <v>45026.379861111098</v>
      </c>
    </row>
    <row r="934" spans="1:17" x14ac:dyDescent="0.35">
      <c r="A934" t="s">
        <v>2080</v>
      </c>
      <c r="B934" t="s">
        <v>140</v>
      </c>
      <c r="C934" s="261">
        <v>45016</v>
      </c>
      <c r="D934" t="s">
        <v>1669</v>
      </c>
      <c r="E934" t="s">
        <v>2299</v>
      </c>
      <c r="F934" s="262">
        <v>0</v>
      </c>
      <c r="G934" t="s">
        <v>261</v>
      </c>
      <c r="H934" s="263">
        <v>150000</v>
      </c>
      <c r="I934" s="262">
        <v>67.92</v>
      </c>
      <c r="J934" t="s">
        <v>262</v>
      </c>
      <c r="K934" s="263">
        <v>72.97</v>
      </c>
      <c r="L934" t="s">
        <v>263</v>
      </c>
      <c r="M934" t="s">
        <v>264</v>
      </c>
      <c r="N934" t="s">
        <v>265</v>
      </c>
      <c r="O934" t="s">
        <v>379</v>
      </c>
      <c r="P934" t="s">
        <v>2300</v>
      </c>
      <c r="Q934" s="261">
        <v>45029.643831018497</v>
      </c>
    </row>
    <row r="935" spans="1:17" x14ac:dyDescent="0.35">
      <c r="A935" t="s">
        <v>2080</v>
      </c>
      <c r="B935" t="s">
        <v>140</v>
      </c>
      <c r="C935" s="261">
        <v>45026</v>
      </c>
      <c r="D935" t="s">
        <v>2301</v>
      </c>
      <c r="E935" t="s">
        <v>2302</v>
      </c>
      <c r="F935" s="262">
        <v>0</v>
      </c>
      <c r="G935" t="s">
        <v>261</v>
      </c>
      <c r="H935" s="263">
        <v>80000</v>
      </c>
      <c r="I935" s="262">
        <v>35.71</v>
      </c>
      <c r="J935" t="s">
        <v>262</v>
      </c>
      <c r="K935" s="263">
        <v>38.86</v>
      </c>
      <c r="L935" t="s">
        <v>263</v>
      </c>
      <c r="M935" t="s">
        <v>264</v>
      </c>
      <c r="N935" t="s">
        <v>265</v>
      </c>
      <c r="O935" t="s">
        <v>273</v>
      </c>
      <c r="P935" t="s">
        <v>2303</v>
      </c>
      <c r="Q935" s="261">
        <v>45048.448310185202</v>
      </c>
    </row>
    <row r="936" spans="1:17" x14ac:dyDescent="0.35">
      <c r="A936" t="s">
        <v>2080</v>
      </c>
      <c r="B936" t="s">
        <v>140</v>
      </c>
      <c r="C936" s="261">
        <v>45030</v>
      </c>
      <c r="D936" t="s">
        <v>2304</v>
      </c>
      <c r="E936" t="s">
        <v>2305</v>
      </c>
      <c r="F936" s="262">
        <v>0</v>
      </c>
      <c r="G936" t="s">
        <v>261</v>
      </c>
      <c r="H936" s="263">
        <v>255000</v>
      </c>
      <c r="I936" s="262">
        <v>113.83</v>
      </c>
      <c r="J936" t="s">
        <v>262</v>
      </c>
      <c r="K936" s="263">
        <v>123.88</v>
      </c>
      <c r="L936" t="s">
        <v>263</v>
      </c>
      <c r="M936" t="s">
        <v>264</v>
      </c>
      <c r="N936" t="s">
        <v>265</v>
      </c>
      <c r="O936" t="s">
        <v>273</v>
      </c>
      <c r="P936" t="s">
        <v>2306</v>
      </c>
      <c r="Q936" s="261">
        <v>45048.448321759301</v>
      </c>
    </row>
    <row r="937" spans="1:17" x14ac:dyDescent="0.35">
      <c r="A937" t="s">
        <v>2080</v>
      </c>
      <c r="B937" t="s">
        <v>140</v>
      </c>
      <c r="C937" s="261">
        <v>45036</v>
      </c>
      <c r="D937" t="s">
        <v>2307</v>
      </c>
      <c r="E937" t="s">
        <v>2308</v>
      </c>
      <c r="F937" s="262">
        <v>0</v>
      </c>
      <c r="G937" t="s">
        <v>261</v>
      </c>
      <c r="H937" s="263">
        <v>240000</v>
      </c>
      <c r="I937" s="262">
        <v>107.13</v>
      </c>
      <c r="J937" t="s">
        <v>262</v>
      </c>
      <c r="K937" s="263">
        <v>117.59</v>
      </c>
      <c r="L937" t="s">
        <v>263</v>
      </c>
      <c r="M937" t="s">
        <v>264</v>
      </c>
      <c r="N937" t="s">
        <v>265</v>
      </c>
      <c r="O937" t="s">
        <v>900</v>
      </c>
      <c r="P937" t="s">
        <v>2309</v>
      </c>
      <c r="Q937" s="261">
        <v>45042.527824074103</v>
      </c>
    </row>
    <row r="938" spans="1:17" x14ac:dyDescent="0.35">
      <c r="A938" t="s">
        <v>2080</v>
      </c>
      <c r="B938" t="s">
        <v>140</v>
      </c>
      <c r="C938" s="261">
        <v>45036</v>
      </c>
      <c r="D938" t="s">
        <v>2310</v>
      </c>
      <c r="E938" t="s">
        <v>2311</v>
      </c>
      <c r="F938" s="262">
        <v>0</v>
      </c>
      <c r="G938" t="s">
        <v>261</v>
      </c>
      <c r="H938" s="263">
        <v>50000</v>
      </c>
      <c r="I938" s="262">
        <v>22.32</v>
      </c>
      <c r="J938" t="s">
        <v>262</v>
      </c>
      <c r="K938" s="263">
        <v>24.5</v>
      </c>
      <c r="L938" t="s">
        <v>263</v>
      </c>
      <c r="M938" t="s">
        <v>264</v>
      </c>
      <c r="N938" t="s">
        <v>265</v>
      </c>
      <c r="O938" t="s">
        <v>900</v>
      </c>
      <c r="P938" t="s">
        <v>2312</v>
      </c>
      <c r="Q938" s="261">
        <v>45042.527835648201</v>
      </c>
    </row>
    <row r="939" spans="1:17" x14ac:dyDescent="0.35">
      <c r="A939" t="s">
        <v>2080</v>
      </c>
      <c r="B939" t="s">
        <v>140</v>
      </c>
      <c r="C939" s="261">
        <v>45036</v>
      </c>
      <c r="D939" t="s">
        <v>2313</v>
      </c>
      <c r="E939" t="s">
        <v>2314</v>
      </c>
      <c r="F939" s="262">
        <v>0</v>
      </c>
      <c r="G939" t="s">
        <v>261</v>
      </c>
      <c r="H939" s="263">
        <v>-240000</v>
      </c>
      <c r="I939" s="262">
        <v>-107.13</v>
      </c>
      <c r="J939" t="s">
        <v>262</v>
      </c>
      <c r="K939" s="263">
        <v>-117.59</v>
      </c>
      <c r="L939" t="s">
        <v>263</v>
      </c>
      <c r="M939" t="s">
        <v>264</v>
      </c>
      <c r="N939" t="s">
        <v>265</v>
      </c>
      <c r="O939" t="s">
        <v>900</v>
      </c>
      <c r="P939" t="s">
        <v>2315</v>
      </c>
      <c r="Q939" s="261">
        <v>45057.326666666697</v>
      </c>
    </row>
    <row r="940" spans="1:17" x14ac:dyDescent="0.35">
      <c r="A940" t="s">
        <v>2080</v>
      </c>
      <c r="B940" t="s">
        <v>140</v>
      </c>
      <c r="C940" s="261">
        <v>45036</v>
      </c>
      <c r="D940" t="s">
        <v>2316</v>
      </c>
      <c r="E940" t="s">
        <v>2317</v>
      </c>
      <c r="F940" s="262">
        <v>0</v>
      </c>
      <c r="G940" t="s">
        <v>261</v>
      </c>
      <c r="H940" s="263">
        <v>240040</v>
      </c>
      <c r="I940" s="262">
        <v>107.15</v>
      </c>
      <c r="J940" t="s">
        <v>262</v>
      </c>
      <c r="K940" s="263">
        <v>117.61</v>
      </c>
      <c r="L940" t="s">
        <v>263</v>
      </c>
      <c r="M940" t="s">
        <v>264</v>
      </c>
      <c r="N940" t="s">
        <v>265</v>
      </c>
      <c r="O940" t="s">
        <v>1588</v>
      </c>
      <c r="P940" t="s">
        <v>2318</v>
      </c>
      <c r="Q940" s="261">
        <v>45057.326666666697</v>
      </c>
    </row>
    <row r="941" spans="1:17" x14ac:dyDescent="0.35">
      <c r="A941" t="s">
        <v>2080</v>
      </c>
      <c r="B941" t="s">
        <v>140</v>
      </c>
      <c r="C941" s="261">
        <v>45036</v>
      </c>
      <c r="D941" t="s">
        <v>2319</v>
      </c>
      <c r="E941" t="s">
        <v>2320</v>
      </c>
      <c r="F941" s="262">
        <v>0</v>
      </c>
      <c r="G941" t="s">
        <v>261</v>
      </c>
      <c r="H941" s="263">
        <v>255000</v>
      </c>
      <c r="I941" s="262">
        <v>112.65</v>
      </c>
      <c r="J941" t="s">
        <v>262</v>
      </c>
      <c r="K941" s="263">
        <v>123.64</v>
      </c>
      <c r="L941" t="s">
        <v>263</v>
      </c>
      <c r="M941" t="s">
        <v>264</v>
      </c>
      <c r="N941" t="s">
        <v>265</v>
      </c>
      <c r="O941" t="s">
        <v>273</v>
      </c>
      <c r="P941" t="s">
        <v>2321</v>
      </c>
      <c r="Q941" s="261">
        <v>45057.326701388898</v>
      </c>
    </row>
    <row r="942" spans="1:17" x14ac:dyDescent="0.35">
      <c r="A942" t="s">
        <v>2080</v>
      </c>
      <c r="B942" t="s">
        <v>140</v>
      </c>
      <c r="C942" s="261">
        <v>45043</v>
      </c>
      <c r="D942" t="s">
        <v>2322</v>
      </c>
      <c r="E942" t="s">
        <v>2323</v>
      </c>
      <c r="F942" s="262">
        <v>0</v>
      </c>
      <c r="G942" t="s">
        <v>261</v>
      </c>
      <c r="H942" s="263">
        <v>195000</v>
      </c>
      <c r="I942" s="262">
        <v>86.14</v>
      </c>
      <c r="J942" t="s">
        <v>262</v>
      </c>
      <c r="K942" s="263">
        <v>94.52</v>
      </c>
      <c r="L942" t="s">
        <v>263</v>
      </c>
      <c r="M942" t="s">
        <v>264</v>
      </c>
      <c r="N942" t="s">
        <v>265</v>
      </c>
      <c r="O942" t="s">
        <v>273</v>
      </c>
      <c r="P942" t="s">
        <v>2324</v>
      </c>
      <c r="Q942" s="261">
        <v>45057.326701388898</v>
      </c>
    </row>
    <row r="943" spans="1:17" x14ac:dyDescent="0.35">
      <c r="A943" t="s">
        <v>2080</v>
      </c>
      <c r="B943" t="s">
        <v>140</v>
      </c>
      <c r="C943" s="261">
        <v>45051</v>
      </c>
      <c r="D943" t="s">
        <v>2325</v>
      </c>
      <c r="E943" t="s">
        <v>2173</v>
      </c>
      <c r="F943" s="262">
        <v>0</v>
      </c>
      <c r="G943" t="s">
        <v>261</v>
      </c>
      <c r="H943" s="263">
        <v>275000</v>
      </c>
      <c r="I943" s="262">
        <v>90.83</v>
      </c>
      <c r="J943" t="s">
        <v>262</v>
      </c>
      <c r="K943" s="263">
        <v>99.75</v>
      </c>
      <c r="L943" t="s">
        <v>263</v>
      </c>
      <c r="M943" t="s">
        <v>264</v>
      </c>
      <c r="N943" t="s">
        <v>265</v>
      </c>
      <c r="O943" t="s">
        <v>273</v>
      </c>
      <c r="P943" t="s">
        <v>2326</v>
      </c>
      <c r="Q943" s="261">
        <v>45083.658113425903</v>
      </c>
    </row>
    <row r="944" spans="1:17" x14ac:dyDescent="0.35">
      <c r="A944" t="s">
        <v>2080</v>
      </c>
      <c r="B944" t="s">
        <v>140</v>
      </c>
      <c r="C944" s="261">
        <v>45054</v>
      </c>
      <c r="D944" t="s">
        <v>2327</v>
      </c>
      <c r="E944" t="s">
        <v>2179</v>
      </c>
      <c r="F944" s="262">
        <v>0</v>
      </c>
      <c r="G944" t="s">
        <v>261</v>
      </c>
      <c r="H944" s="263">
        <v>300000</v>
      </c>
      <c r="I944" s="262">
        <v>99.09</v>
      </c>
      <c r="J944" t="s">
        <v>262</v>
      </c>
      <c r="K944" s="263">
        <v>109.31</v>
      </c>
      <c r="L944" t="s">
        <v>263</v>
      </c>
      <c r="M944" t="s">
        <v>264</v>
      </c>
      <c r="N944" t="s">
        <v>265</v>
      </c>
      <c r="O944" t="s">
        <v>273</v>
      </c>
      <c r="P944" t="s">
        <v>2328</v>
      </c>
      <c r="Q944" s="261">
        <v>45083.658113425903</v>
      </c>
    </row>
    <row r="945" spans="1:17" x14ac:dyDescent="0.35">
      <c r="A945" t="s">
        <v>2080</v>
      </c>
      <c r="B945" t="s">
        <v>140</v>
      </c>
      <c r="C945" s="261">
        <v>45054</v>
      </c>
      <c r="D945" t="s">
        <v>2329</v>
      </c>
      <c r="E945" t="s">
        <v>2330</v>
      </c>
      <c r="F945" s="262">
        <v>0</v>
      </c>
      <c r="G945" t="s">
        <v>261</v>
      </c>
      <c r="H945" s="263">
        <v>200000</v>
      </c>
      <c r="I945" s="262">
        <v>66.06</v>
      </c>
      <c r="J945" t="s">
        <v>262</v>
      </c>
      <c r="K945" s="263">
        <v>72.87</v>
      </c>
      <c r="L945" t="s">
        <v>263</v>
      </c>
      <c r="M945" t="s">
        <v>264</v>
      </c>
      <c r="N945" t="s">
        <v>265</v>
      </c>
      <c r="O945" t="s">
        <v>273</v>
      </c>
      <c r="P945" t="s">
        <v>2331</v>
      </c>
      <c r="Q945" s="261">
        <v>45083.658113425903</v>
      </c>
    </row>
    <row r="946" spans="1:17" x14ac:dyDescent="0.35">
      <c r="A946" t="s">
        <v>2080</v>
      </c>
      <c r="B946" t="s">
        <v>140</v>
      </c>
      <c r="C946" s="261">
        <v>45055</v>
      </c>
      <c r="D946" t="s">
        <v>990</v>
      </c>
      <c r="E946" t="s">
        <v>2332</v>
      </c>
      <c r="F946" s="262">
        <v>0</v>
      </c>
      <c r="G946" t="s">
        <v>261</v>
      </c>
      <c r="H946" s="263">
        <v>300000</v>
      </c>
      <c r="I946" s="262">
        <v>99.45</v>
      </c>
      <c r="J946" t="s">
        <v>262</v>
      </c>
      <c r="K946" s="263">
        <v>109.7</v>
      </c>
      <c r="L946" t="s">
        <v>263</v>
      </c>
      <c r="M946" t="s">
        <v>264</v>
      </c>
      <c r="N946" t="s">
        <v>265</v>
      </c>
      <c r="O946" t="s">
        <v>294</v>
      </c>
      <c r="P946" t="s">
        <v>2333</v>
      </c>
      <c r="Q946" s="261">
        <v>45078.333483796298</v>
      </c>
    </row>
    <row r="947" spans="1:17" x14ac:dyDescent="0.35">
      <c r="A947" t="s">
        <v>2080</v>
      </c>
      <c r="B947" t="s">
        <v>140</v>
      </c>
      <c r="C947" s="261">
        <v>45055</v>
      </c>
      <c r="D947" t="s">
        <v>2334</v>
      </c>
      <c r="E947" t="s">
        <v>2335</v>
      </c>
      <c r="F947" s="262">
        <v>0</v>
      </c>
      <c r="G947" t="s">
        <v>261</v>
      </c>
      <c r="H947" s="263">
        <v>240040</v>
      </c>
      <c r="I947" s="262">
        <v>79.28</v>
      </c>
      <c r="J947" t="s">
        <v>262</v>
      </c>
      <c r="K947" s="263">
        <v>87.45</v>
      </c>
      <c r="L947" t="s">
        <v>263</v>
      </c>
      <c r="M947" t="s">
        <v>264</v>
      </c>
      <c r="N947" t="s">
        <v>265</v>
      </c>
      <c r="O947" t="s">
        <v>900</v>
      </c>
      <c r="P947" t="s">
        <v>2336</v>
      </c>
      <c r="Q947" s="261">
        <v>45077.387939814798</v>
      </c>
    </row>
    <row r="948" spans="1:17" x14ac:dyDescent="0.35">
      <c r="A948" t="s">
        <v>2080</v>
      </c>
      <c r="B948" t="s">
        <v>140</v>
      </c>
      <c r="C948" s="261">
        <v>45061</v>
      </c>
      <c r="D948" t="s">
        <v>2337</v>
      </c>
      <c r="E948" t="s">
        <v>2338</v>
      </c>
      <c r="F948" s="262">
        <v>0</v>
      </c>
      <c r="G948" t="s">
        <v>261</v>
      </c>
      <c r="H948" s="263">
        <v>225000</v>
      </c>
      <c r="I948" s="262">
        <v>74.31</v>
      </c>
      <c r="J948" t="s">
        <v>262</v>
      </c>
      <c r="K948" s="263">
        <v>80.650000000000006</v>
      </c>
      <c r="L948" t="s">
        <v>263</v>
      </c>
      <c r="M948" t="s">
        <v>264</v>
      </c>
      <c r="N948" t="s">
        <v>265</v>
      </c>
      <c r="O948" t="s">
        <v>273</v>
      </c>
      <c r="P948" t="s">
        <v>2339</v>
      </c>
      <c r="Q948" s="261">
        <v>45083.658148148097</v>
      </c>
    </row>
    <row r="949" spans="1:17" x14ac:dyDescent="0.35">
      <c r="A949" t="s">
        <v>2080</v>
      </c>
      <c r="B949" t="s">
        <v>140</v>
      </c>
      <c r="C949" s="261">
        <v>45061</v>
      </c>
      <c r="D949" t="s">
        <v>2340</v>
      </c>
      <c r="E949" t="s">
        <v>2179</v>
      </c>
      <c r="F949" s="262">
        <v>0</v>
      </c>
      <c r="G949" t="s">
        <v>261</v>
      </c>
      <c r="H949" s="263">
        <v>225000</v>
      </c>
      <c r="I949" s="262">
        <v>74.31</v>
      </c>
      <c r="J949" t="s">
        <v>262</v>
      </c>
      <c r="K949" s="263">
        <v>80.650000000000006</v>
      </c>
      <c r="L949" t="s">
        <v>263</v>
      </c>
      <c r="M949" t="s">
        <v>264</v>
      </c>
      <c r="N949" t="s">
        <v>265</v>
      </c>
      <c r="O949" t="s">
        <v>273</v>
      </c>
      <c r="P949" t="s">
        <v>2341</v>
      </c>
      <c r="Q949" s="261">
        <v>45083.658148148097</v>
      </c>
    </row>
    <row r="950" spans="1:17" x14ac:dyDescent="0.35">
      <c r="A950" t="s">
        <v>2080</v>
      </c>
      <c r="B950" t="s">
        <v>140</v>
      </c>
      <c r="C950" s="261">
        <v>45061</v>
      </c>
      <c r="D950" t="s">
        <v>2342</v>
      </c>
      <c r="E950" t="s">
        <v>2343</v>
      </c>
      <c r="F950" s="262">
        <v>0</v>
      </c>
      <c r="G950" t="s">
        <v>261</v>
      </c>
      <c r="H950" s="263">
        <v>225000</v>
      </c>
      <c r="I950" s="262">
        <v>74.31</v>
      </c>
      <c r="J950" t="s">
        <v>262</v>
      </c>
      <c r="K950" s="263">
        <v>80.650000000000006</v>
      </c>
      <c r="L950" t="s">
        <v>263</v>
      </c>
      <c r="M950" t="s">
        <v>264</v>
      </c>
      <c r="N950" t="s">
        <v>265</v>
      </c>
      <c r="O950" t="s">
        <v>273</v>
      </c>
      <c r="P950" t="s">
        <v>2344</v>
      </c>
      <c r="Q950" s="261">
        <v>45083.658148148097</v>
      </c>
    </row>
    <row r="951" spans="1:17" x14ac:dyDescent="0.35">
      <c r="A951" t="s">
        <v>2080</v>
      </c>
      <c r="B951" t="s">
        <v>140</v>
      </c>
      <c r="C951" s="261">
        <v>45061</v>
      </c>
      <c r="D951" t="s">
        <v>2345</v>
      </c>
      <c r="E951" t="s">
        <v>2346</v>
      </c>
      <c r="F951" s="262">
        <v>0</v>
      </c>
      <c r="G951" t="s">
        <v>261</v>
      </c>
      <c r="H951" s="263">
        <v>140000</v>
      </c>
      <c r="I951" s="262">
        <v>46.24</v>
      </c>
      <c r="J951" t="s">
        <v>262</v>
      </c>
      <c r="K951" s="263">
        <v>50.18</v>
      </c>
      <c r="L951" t="s">
        <v>263</v>
      </c>
      <c r="M951" t="s">
        <v>264</v>
      </c>
      <c r="N951" t="s">
        <v>265</v>
      </c>
      <c r="O951" t="s">
        <v>273</v>
      </c>
      <c r="P951" t="s">
        <v>2347</v>
      </c>
      <c r="Q951" s="261">
        <v>45083.658148148097</v>
      </c>
    </row>
    <row r="952" spans="1:17" x14ac:dyDescent="0.35">
      <c r="A952" t="s">
        <v>2080</v>
      </c>
      <c r="B952" t="s">
        <v>140</v>
      </c>
      <c r="C952" s="261">
        <v>45068</v>
      </c>
      <c r="D952" t="s">
        <v>2348</v>
      </c>
      <c r="E952" t="s">
        <v>2349</v>
      </c>
      <c r="F952" s="262">
        <v>0</v>
      </c>
      <c r="G952" t="s">
        <v>261</v>
      </c>
      <c r="H952" s="263">
        <v>50000</v>
      </c>
      <c r="I952" s="262">
        <v>16.510000000000002</v>
      </c>
      <c r="J952" t="s">
        <v>262</v>
      </c>
      <c r="K952" s="263">
        <v>17.84</v>
      </c>
      <c r="L952" t="s">
        <v>263</v>
      </c>
      <c r="M952" t="s">
        <v>264</v>
      </c>
      <c r="N952" t="s">
        <v>265</v>
      </c>
      <c r="O952" t="s">
        <v>1588</v>
      </c>
      <c r="P952" t="s">
        <v>2350</v>
      </c>
      <c r="Q952" s="261">
        <v>45077.387905092597</v>
      </c>
    </row>
    <row r="953" spans="1:17" x14ac:dyDescent="0.35">
      <c r="A953" t="s">
        <v>2080</v>
      </c>
      <c r="B953" t="s">
        <v>140</v>
      </c>
      <c r="C953" s="261">
        <v>45068</v>
      </c>
      <c r="D953" t="s">
        <v>2351</v>
      </c>
      <c r="E953" t="s">
        <v>2352</v>
      </c>
      <c r="F953" s="262">
        <v>0</v>
      </c>
      <c r="G953" t="s">
        <v>261</v>
      </c>
      <c r="H953" s="263">
        <v>10000</v>
      </c>
      <c r="I953" s="262">
        <v>3.3</v>
      </c>
      <c r="J953" t="s">
        <v>262</v>
      </c>
      <c r="K953" s="263">
        <v>3.57</v>
      </c>
      <c r="L953" t="s">
        <v>263</v>
      </c>
      <c r="M953" t="s">
        <v>264</v>
      </c>
      <c r="N953" t="s">
        <v>265</v>
      </c>
      <c r="O953" t="s">
        <v>294</v>
      </c>
      <c r="P953" t="s">
        <v>2353</v>
      </c>
      <c r="Q953" s="261">
        <v>45083.658159722203</v>
      </c>
    </row>
    <row r="954" spans="1:17" x14ac:dyDescent="0.35">
      <c r="A954" t="s">
        <v>2080</v>
      </c>
      <c r="B954" t="s">
        <v>140</v>
      </c>
      <c r="C954" s="261">
        <v>45068</v>
      </c>
      <c r="D954" t="s">
        <v>2354</v>
      </c>
      <c r="E954" t="s">
        <v>2352</v>
      </c>
      <c r="F954" s="262">
        <v>0</v>
      </c>
      <c r="G954" t="s">
        <v>261</v>
      </c>
      <c r="H954" s="263">
        <v>30000</v>
      </c>
      <c r="I954" s="262">
        <v>9.91</v>
      </c>
      <c r="J954" t="s">
        <v>262</v>
      </c>
      <c r="K954" s="263">
        <v>10.71</v>
      </c>
      <c r="L954" t="s">
        <v>263</v>
      </c>
      <c r="M954" t="s">
        <v>264</v>
      </c>
      <c r="N954" t="s">
        <v>265</v>
      </c>
      <c r="O954" t="s">
        <v>294</v>
      </c>
      <c r="P954" t="s">
        <v>2355</v>
      </c>
      <c r="Q954" s="261">
        <v>45083.658159722203</v>
      </c>
    </row>
    <row r="955" spans="1:17" x14ac:dyDescent="0.35">
      <c r="A955" t="s">
        <v>2080</v>
      </c>
      <c r="B955" t="s">
        <v>140</v>
      </c>
      <c r="C955" s="261">
        <v>45068</v>
      </c>
      <c r="D955" t="s">
        <v>2356</v>
      </c>
      <c r="E955" t="s">
        <v>2179</v>
      </c>
      <c r="F955" s="262">
        <v>0</v>
      </c>
      <c r="G955" t="s">
        <v>261</v>
      </c>
      <c r="H955" s="263">
        <v>300000</v>
      </c>
      <c r="I955" s="262">
        <v>99.09</v>
      </c>
      <c r="J955" t="s">
        <v>262</v>
      </c>
      <c r="K955" s="263">
        <v>107.1</v>
      </c>
      <c r="L955" t="s">
        <v>263</v>
      </c>
      <c r="M955" t="s">
        <v>264</v>
      </c>
      <c r="N955" t="s">
        <v>265</v>
      </c>
      <c r="O955" t="s">
        <v>273</v>
      </c>
      <c r="P955" t="s">
        <v>2357</v>
      </c>
      <c r="Q955" s="261">
        <v>45083.658194444397</v>
      </c>
    </row>
    <row r="956" spans="1:17" x14ac:dyDescent="0.35">
      <c r="A956" t="s">
        <v>2080</v>
      </c>
      <c r="B956" t="s">
        <v>140</v>
      </c>
      <c r="C956" s="261">
        <v>45071</v>
      </c>
      <c r="D956" t="s">
        <v>1595</v>
      </c>
      <c r="E956" t="s">
        <v>2358</v>
      </c>
      <c r="F956" s="262">
        <v>0</v>
      </c>
      <c r="G956" t="s">
        <v>261</v>
      </c>
      <c r="H956" s="263">
        <v>300000</v>
      </c>
      <c r="I956" s="262">
        <v>99.45</v>
      </c>
      <c r="J956" t="s">
        <v>262</v>
      </c>
      <c r="K956" s="263">
        <v>107.49</v>
      </c>
      <c r="L956" t="s">
        <v>263</v>
      </c>
      <c r="M956" t="s">
        <v>264</v>
      </c>
      <c r="N956" t="s">
        <v>265</v>
      </c>
      <c r="O956" t="s">
        <v>294</v>
      </c>
      <c r="P956" t="s">
        <v>2359</v>
      </c>
      <c r="Q956" s="261">
        <v>45078.333495370403</v>
      </c>
    </row>
    <row r="957" spans="1:17" x14ac:dyDescent="0.35">
      <c r="A957" t="s">
        <v>2080</v>
      </c>
      <c r="B957" t="s">
        <v>140</v>
      </c>
      <c r="C957" s="261">
        <v>45071</v>
      </c>
      <c r="D957" t="s">
        <v>1595</v>
      </c>
      <c r="E957" t="s">
        <v>2358</v>
      </c>
      <c r="F957" s="262">
        <v>0</v>
      </c>
      <c r="G957" t="s">
        <v>261</v>
      </c>
      <c r="H957" s="263">
        <v>500000</v>
      </c>
      <c r="I957" s="262">
        <v>165.76</v>
      </c>
      <c r="J957" t="s">
        <v>262</v>
      </c>
      <c r="K957" s="263">
        <v>179.15</v>
      </c>
      <c r="L957" t="s">
        <v>263</v>
      </c>
      <c r="M957" t="s">
        <v>264</v>
      </c>
      <c r="N957" t="s">
        <v>265</v>
      </c>
      <c r="O957" t="s">
        <v>294</v>
      </c>
      <c r="P957" t="s">
        <v>2360</v>
      </c>
      <c r="Q957" s="261">
        <v>45078.3335069444</v>
      </c>
    </row>
    <row r="958" spans="1:17" x14ac:dyDescent="0.35">
      <c r="A958" t="s">
        <v>2080</v>
      </c>
      <c r="B958" t="s">
        <v>140</v>
      </c>
      <c r="C958" s="261">
        <v>45071</v>
      </c>
      <c r="D958" t="s">
        <v>1595</v>
      </c>
      <c r="E958" t="s">
        <v>2358</v>
      </c>
      <c r="F958" s="262">
        <v>0</v>
      </c>
      <c r="G958" t="s">
        <v>261</v>
      </c>
      <c r="H958" s="263">
        <v>500000</v>
      </c>
      <c r="I958" s="262">
        <v>165.76</v>
      </c>
      <c r="J958" t="s">
        <v>262</v>
      </c>
      <c r="K958" s="263">
        <v>179.15</v>
      </c>
      <c r="L958" t="s">
        <v>263</v>
      </c>
      <c r="M958" t="s">
        <v>264</v>
      </c>
      <c r="N958" t="s">
        <v>265</v>
      </c>
      <c r="O958" t="s">
        <v>294</v>
      </c>
      <c r="P958" t="s">
        <v>2361</v>
      </c>
      <c r="Q958" s="261">
        <v>45078.3335069444</v>
      </c>
    </row>
    <row r="959" spans="1:17" x14ac:dyDescent="0.35">
      <c r="A959" t="s">
        <v>2080</v>
      </c>
      <c r="B959" t="s">
        <v>140</v>
      </c>
      <c r="C959" s="261">
        <v>45071</v>
      </c>
      <c r="D959" t="s">
        <v>1005</v>
      </c>
      <c r="E959" t="s">
        <v>2358</v>
      </c>
      <c r="F959" s="262">
        <v>0</v>
      </c>
      <c r="G959" t="s">
        <v>261</v>
      </c>
      <c r="H959" s="263">
        <v>300000</v>
      </c>
      <c r="I959" s="262">
        <v>99.45</v>
      </c>
      <c r="J959" t="s">
        <v>262</v>
      </c>
      <c r="K959" s="263">
        <v>107.49</v>
      </c>
      <c r="L959" t="s">
        <v>263</v>
      </c>
      <c r="M959" t="s">
        <v>264</v>
      </c>
      <c r="N959" t="s">
        <v>265</v>
      </c>
      <c r="O959" t="s">
        <v>294</v>
      </c>
      <c r="P959" t="s">
        <v>2362</v>
      </c>
      <c r="Q959" s="261">
        <v>45078.3335069444</v>
      </c>
    </row>
    <row r="960" spans="1:17" x14ac:dyDescent="0.35">
      <c r="A960" t="s">
        <v>2080</v>
      </c>
      <c r="B960" t="s">
        <v>140</v>
      </c>
      <c r="C960" s="261">
        <v>45071</v>
      </c>
      <c r="D960" t="s">
        <v>1005</v>
      </c>
      <c r="E960" t="s">
        <v>2358</v>
      </c>
      <c r="F960" s="262">
        <v>0</v>
      </c>
      <c r="G960" t="s">
        <v>261</v>
      </c>
      <c r="H960" s="263">
        <v>300000</v>
      </c>
      <c r="I960" s="262">
        <v>99.45</v>
      </c>
      <c r="J960" t="s">
        <v>262</v>
      </c>
      <c r="K960" s="263">
        <v>107.49</v>
      </c>
      <c r="L960" t="s">
        <v>263</v>
      </c>
      <c r="M960" t="s">
        <v>264</v>
      </c>
      <c r="N960" t="s">
        <v>265</v>
      </c>
      <c r="O960" t="s">
        <v>294</v>
      </c>
      <c r="P960" t="s">
        <v>2363</v>
      </c>
      <c r="Q960" s="261">
        <v>45078.3335069444</v>
      </c>
    </row>
    <row r="961" spans="1:17" x14ac:dyDescent="0.35">
      <c r="A961" t="s">
        <v>2080</v>
      </c>
      <c r="B961" t="s">
        <v>140</v>
      </c>
      <c r="C961" s="261">
        <v>45075</v>
      </c>
      <c r="D961" t="s">
        <v>1009</v>
      </c>
      <c r="E961" t="s">
        <v>1010</v>
      </c>
      <c r="F961" s="262">
        <v>0</v>
      </c>
      <c r="G961" t="s">
        <v>261</v>
      </c>
      <c r="H961" s="263">
        <v>1014300</v>
      </c>
      <c r="I961" s="262">
        <v>338.48</v>
      </c>
      <c r="J961" t="s">
        <v>262</v>
      </c>
      <c r="K961" s="263">
        <v>363.26</v>
      </c>
      <c r="L961" t="s">
        <v>263</v>
      </c>
      <c r="M961" t="s">
        <v>264</v>
      </c>
      <c r="N961" t="s">
        <v>265</v>
      </c>
      <c r="O961" t="s">
        <v>294</v>
      </c>
      <c r="P961" t="s">
        <v>2364</v>
      </c>
      <c r="Q961" s="261">
        <v>45078.316736111097</v>
      </c>
    </row>
    <row r="962" spans="1:17" x14ac:dyDescent="0.35">
      <c r="A962" t="s">
        <v>2080</v>
      </c>
      <c r="B962" t="s">
        <v>140</v>
      </c>
      <c r="C962" s="261">
        <v>45076</v>
      </c>
      <c r="D962" t="s">
        <v>3295</v>
      </c>
      <c r="E962" t="s">
        <v>1098</v>
      </c>
      <c r="F962" s="262">
        <v>0</v>
      </c>
      <c r="G962" t="s">
        <v>261</v>
      </c>
      <c r="H962" s="263">
        <v>62000</v>
      </c>
      <c r="I962" s="262">
        <v>20.55</v>
      </c>
      <c r="J962" t="s">
        <v>262</v>
      </c>
      <c r="K962" s="263">
        <v>22.05</v>
      </c>
      <c r="L962" t="s">
        <v>263</v>
      </c>
      <c r="M962" t="s">
        <v>264</v>
      </c>
      <c r="N962" t="s">
        <v>265</v>
      </c>
      <c r="O962" t="s">
        <v>294</v>
      </c>
      <c r="P962" t="s">
        <v>3296</v>
      </c>
      <c r="Q962" s="261">
        <v>45091.381064814799</v>
      </c>
    </row>
    <row r="963" spans="1:17" x14ac:dyDescent="0.35">
      <c r="A963" t="s">
        <v>2080</v>
      </c>
      <c r="B963" t="s">
        <v>140</v>
      </c>
      <c r="C963" s="261">
        <v>45076</v>
      </c>
      <c r="D963" t="s">
        <v>3297</v>
      </c>
      <c r="E963" t="s">
        <v>3298</v>
      </c>
      <c r="F963" s="262">
        <v>0</v>
      </c>
      <c r="G963" t="s">
        <v>261</v>
      </c>
      <c r="H963" s="263">
        <v>205200</v>
      </c>
      <c r="I963" s="262">
        <v>68.03</v>
      </c>
      <c r="J963" t="s">
        <v>262</v>
      </c>
      <c r="K963" s="263">
        <v>73.010000000000005</v>
      </c>
      <c r="L963" t="s">
        <v>263</v>
      </c>
      <c r="M963" t="s">
        <v>264</v>
      </c>
      <c r="N963" t="s">
        <v>265</v>
      </c>
      <c r="O963" t="s">
        <v>294</v>
      </c>
      <c r="P963" t="s">
        <v>3299</v>
      </c>
      <c r="Q963" s="261">
        <v>45091.381064814799</v>
      </c>
    </row>
    <row r="964" spans="1:17" x14ac:dyDescent="0.35">
      <c r="A964" t="s">
        <v>2080</v>
      </c>
      <c r="B964" t="s">
        <v>140</v>
      </c>
      <c r="C964" s="261">
        <v>45076</v>
      </c>
      <c r="D964" t="s">
        <v>3300</v>
      </c>
      <c r="E964" t="s">
        <v>3301</v>
      </c>
      <c r="F964" s="262">
        <v>0</v>
      </c>
      <c r="G964" t="s">
        <v>261</v>
      </c>
      <c r="H964" s="263">
        <v>113500</v>
      </c>
      <c r="I964" s="262">
        <v>37.630000000000003</v>
      </c>
      <c r="J964" t="s">
        <v>262</v>
      </c>
      <c r="K964" s="263">
        <v>40.380000000000003</v>
      </c>
      <c r="L964" t="s">
        <v>263</v>
      </c>
      <c r="M964" t="s">
        <v>264</v>
      </c>
      <c r="N964" t="s">
        <v>265</v>
      </c>
      <c r="O964" t="s">
        <v>294</v>
      </c>
      <c r="P964" t="s">
        <v>3302</v>
      </c>
      <c r="Q964" s="261">
        <v>45091.381064814799</v>
      </c>
    </row>
    <row r="965" spans="1:17" x14ac:dyDescent="0.35">
      <c r="A965" t="s">
        <v>2080</v>
      </c>
      <c r="B965" t="s">
        <v>140</v>
      </c>
      <c r="C965" s="261">
        <v>45076</v>
      </c>
      <c r="D965" t="s">
        <v>3303</v>
      </c>
      <c r="E965" t="s">
        <v>1098</v>
      </c>
      <c r="F965" s="262">
        <v>0</v>
      </c>
      <c r="G965" t="s">
        <v>261</v>
      </c>
      <c r="H965" s="263">
        <v>205200</v>
      </c>
      <c r="I965" s="262">
        <v>68.03</v>
      </c>
      <c r="J965" t="s">
        <v>262</v>
      </c>
      <c r="K965" s="263">
        <v>73.010000000000005</v>
      </c>
      <c r="L965" t="s">
        <v>263</v>
      </c>
      <c r="M965" t="s">
        <v>264</v>
      </c>
      <c r="N965" t="s">
        <v>265</v>
      </c>
      <c r="O965" t="s">
        <v>294</v>
      </c>
      <c r="P965" t="s">
        <v>3304</v>
      </c>
      <c r="Q965" s="261">
        <v>45091.381064814799</v>
      </c>
    </row>
    <row r="966" spans="1:17" x14ac:dyDescent="0.35">
      <c r="C966" s="261"/>
      <c r="E966" s="264" t="s">
        <v>2365</v>
      </c>
      <c r="F966" s="265"/>
      <c r="G966" s="264"/>
      <c r="H966" s="266"/>
      <c r="I966" s="265"/>
      <c r="J966" s="264"/>
      <c r="K966" s="266">
        <f>SUBTOTAL(109,K849:K965)</f>
        <v>28621.740000000023</v>
      </c>
      <c r="Q966" s="261"/>
    </row>
    <row r="967" spans="1:17" x14ac:dyDescent="0.35">
      <c r="A967" t="s">
        <v>2366</v>
      </c>
      <c r="B967" t="s">
        <v>142</v>
      </c>
      <c r="C967" s="261">
        <v>44974</v>
      </c>
      <c r="D967" t="s">
        <v>2367</v>
      </c>
      <c r="E967" t="s">
        <v>2368</v>
      </c>
      <c r="F967" s="262">
        <v>0</v>
      </c>
      <c r="G967" t="s">
        <v>261</v>
      </c>
      <c r="H967" s="263">
        <v>4425000</v>
      </c>
      <c r="I967" s="262">
        <v>2006.03</v>
      </c>
      <c r="J967" t="s">
        <v>262</v>
      </c>
      <c r="K967" s="263">
        <v>2141.64</v>
      </c>
      <c r="L967" t="s">
        <v>263</v>
      </c>
      <c r="M967" t="s">
        <v>264</v>
      </c>
      <c r="N967" t="s">
        <v>265</v>
      </c>
      <c r="O967" t="s">
        <v>875</v>
      </c>
      <c r="P967" t="s">
        <v>2369</v>
      </c>
      <c r="Q967" s="261">
        <v>44982.594444444403</v>
      </c>
    </row>
    <row r="968" spans="1:17" x14ac:dyDescent="0.35">
      <c r="A968" t="s">
        <v>2366</v>
      </c>
      <c r="B968" t="s">
        <v>142</v>
      </c>
      <c r="C968" s="261">
        <v>45014</v>
      </c>
      <c r="D968" t="s">
        <v>2370</v>
      </c>
      <c r="E968" t="s">
        <v>2371</v>
      </c>
      <c r="F968" s="262">
        <v>0</v>
      </c>
      <c r="G968" t="s">
        <v>261</v>
      </c>
      <c r="H968" s="263">
        <v>154000</v>
      </c>
      <c r="I968" s="262">
        <v>69.73</v>
      </c>
      <c r="J968" t="s">
        <v>262</v>
      </c>
      <c r="K968" s="263">
        <v>74.91</v>
      </c>
      <c r="L968" t="s">
        <v>263</v>
      </c>
      <c r="M968" t="s">
        <v>264</v>
      </c>
      <c r="N968" t="s">
        <v>265</v>
      </c>
      <c r="O968" t="s">
        <v>900</v>
      </c>
      <c r="P968" t="s">
        <v>2372</v>
      </c>
      <c r="Q968" s="261">
        <v>45029.6500578704</v>
      </c>
    </row>
    <row r="969" spans="1:17" x14ac:dyDescent="0.35">
      <c r="C969" s="261"/>
      <c r="E969" s="264" t="s">
        <v>2373</v>
      </c>
      <c r="F969" s="265"/>
      <c r="G969" s="264"/>
      <c r="H969" s="266"/>
      <c r="I969" s="265"/>
      <c r="J969" s="264"/>
      <c r="K969" s="266">
        <f>SUBTOTAL(109,K967:K968)</f>
        <v>2216.5499999999997</v>
      </c>
      <c r="Q969" s="261"/>
    </row>
    <row r="970" spans="1:17" x14ac:dyDescent="0.35">
      <c r="A970" t="s">
        <v>2374</v>
      </c>
      <c r="B970" t="s">
        <v>2375</v>
      </c>
      <c r="C970" s="261">
        <v>44613</v>
      </c>
      <c r="D970" t="s">
        <v>2376</v>
      </c>
      <c r="E970" t="s">
        <v>2377</v>
      </c>
      <c r="F970" s="262">
        <v>0</v>
      </c>
      <c r="G970" t="s">
        <v>261</v>
      </c>
      <c r="H970" s="263">
        <v>226380</v>
      </c>
      <c r="I970" s="262">
        <v>100.77</v>
      </c>
      <c r="J970" t="s">
        <v>262</v>
      </c>
      <c r="K970" s="263">
        <v>114.37</v>
      </c>
      <c r="L970" t="s">
        <v>263</v>
      </c>
      <c r="M970" t="s">
        <v>264</v>
      </c>
      <c r="N970" t="s">
        <v>265</v>
      </c>
      <c r="O970" t="s">
        <v>501</v>
      </c>
      <c r="P970" t="s">
        <v>2378</v>
      </c>
      <c r="Q970" s="261">
        <v>44620.568946759297</v>
      </c>
    </row>
    <row r="971" spans="1:17" x14ac:dyDescent="0.35">
      <c r="A971" t="s">
        <v>2374</v>
      </c>
      <c r="B971" t="s">
        <v>2375</v>
      </c>
      <c r="C971" s="261">
        <v>44613</v>
      </c>
      <c r="D971" t="s">
        <v>2376</v>
      </c>
      <c r="E971" t="s">
        <v>2379</v>
      </c>
      <c r="F971" s="262">
        <v>0</v>
      </c>
      <c r="G971" t="s">
        <v>261</v>
      </c>
      <c r="H971" s="263">
        <v>751305</v>
      </c>
      <c r="I971" s="262">
        <v>334.43</v>
      </c>
      <c r="J971" t="s">
        <v>262</v>
      </c>
      <c r="K971" s="263">
        <v>379.56</v>
      </c>
      <c r="L971" t="s">
        <v>263</v>
      </c>
      <c r="M971" t="s">
        <v>264</v>
      </c>
      <c r="N971" t="s">
        <v>265</v>
      </c>
      <c r="O971" t="s">
        <v>501</v>
      </c>
      <c r="P971" t="s">
        <v>2380</v>
      </c>
      <c r="Q971" s="261">
        <v>44620.568946759297</v>
      </c>
    </row>
    <row r="972" spans="1:17" x14ac:dyDescent="0.35">
      <c r="A972" t="s">
        <v>2374</v>
      </c>
      <c r="B972" t="s">
        <v>2375</v>
      </c>
      <c r="C972" s="261">
        <v>44638</v>
      </c>
      <c r="D972" t="s">
        <v>2381</v>
      </c>
      <c r="E972" t="s">
        <v>2382</v>
      </c>
      <c r="F972" s="262">
        <v>0</v>
      </c>
      <c r="G972" t="s">
        <v>261</v>
      </c>
      <c r="H972" s="263">
        <v>789708</v>
      </c>
      <c r="I972" s="262">
        <v>362.53</v>
      </c>
      <c r="J972" t="s">
        <v>262</v>
      </c>
      <c r="K972" s="263">
        <v>395.56</v>
      </c>
      <c r="L972" t="s">
        <v>263</v>
      </c>
      <c r="M972" t="s">
        <v>264</v>
      </c>
      <c r="N972" t="s">
        <v>265</v>
      </c>
      <c r="O972" t="s">
        <v>501</v>
      </c>
      <c r="P972" t="s">
        <v>2383</v>
      </c>
      <c r="Q972" s="261">
        <v>44663.604027777801</v>
      </c>
    </row>
    <row r="973" spans="1:17" x14ac:dyDescent="0.35">
      <c r="A973" t="s">
        <v>2374</v>
      </c>
      <c r="B973" t="s">
        <v>2375</v>
      </c>
      <c r="C973" s="261">
        <v>44638</v>
      </c>
      <c r="D973" t="s">
        <v>2381</v>
      </c>
      <c r="E973" t="s">
        <v>2384</v>
      </c>
      <c r="F973" s="262">
        <v>0</v>
      </c>
      <c r="G973" t="s">
        <v>261</v>
      </c>
      <c r="H973" s="263">
        <v>1804375</v>
      </c>
      <c r="I973" s="262">
        <v>828.33</v>
      </c>
      <c r="J973" t="s">
        <v>262</v>
      </c>
      <c r="K973" s="263">
        <v>903.79</v>
      </c>
      <c r="L973" t="s">
        <v>263</v>
      </c>
      <c r="M973" t="s">
        <v>264</v>
      </c>
      <c r="N973" t="s">
        <v>265</v>
      </c>
      <c r="O973" t="s">
        <v>501</v>
      </c>
      <c r="P973" t="s">
        <v>2385</v>
      </c>
      <c r="Q973" s="261">
        <v>44663.604027777801</v>
      </c>
    </row>
    <row r="974" spans="1:17" x14ac:dyDescent="0.35">
      <c r="A974" t="s">
        <v>2374</v>
      </c>
      <c r="B974" t="s">
        <v>2375</v>
      </c>
      <c r="C974" s="261">
        <v>44638</v>
      </c>
      <c r="D974" t="s">
        <v>2381</v>
      </c>
      <c r="E974" t="s">
        <v>2386</v>
      </c>
      <c r="F974" s="262">
        <v>0</v>
      </c>
      <c r="G974" t="s">
        <v>261</v>
      </c>
      <c r="H974" s="263">
        <v>226380</v>
      </c>
      <c r="I974" s="262">
        <v>103.92</v>
      </c>
      <c r="J974" t="s">
        <v>262</v>
      </c>
      <c r="K974" s="263">
        <v>113.39</v>
      </c>
      <c r="L974" t="s">
        <v>263</v>
      </c>
      <c r="M974" t="s">
        <v>264</v>
      </c>
      <c r="N974" t="s">
        <v>265</v>
      </c>
      <c r="O974" t="s">
        <v>501</v>
      </c>
      <c r="P974" t="s">
        <v>2387</v>
      </c>
      <c r="Q974" s="261">
        <v>44663.604027777801</v>
      </c>
    </row>
    <row r="975" spans="1:17" x14ac:dyDescent="0.35">
      <c r="A975" t="s">
        <v>2374</v>
      </c>
      <c r="B975" t="s">
        <v>2375</v>
      </c>
      <c r="C975" s="261">
        <v>44641</v>
      </c>
      <c r="D975" t="s">
        <v>2388</v>
      </c>
      <c r="E975" t="s">
        <v>2389</v>
      </c>
      <c r="F975" s="262">
        <v>0</v>
      </c>
      <c r="G975" t="s">
        <v>261</v>
      </c>
      <c r="H975" s="263">
        <v>1527000</v>
      </c>
      <c r="I975" s="262">
        <v>692.83</v>
      </c>
      <c r="J975" t="s">
        <v>262</v>
      </c>
      <c r="K975" s="263">
        <v>764.61</v>
      </c>
      <c r="L975" t="s">
        <v>263</v>
      </c>
      <c r="M975" t="s">
        <v>264</v>
      </c>
      <c r="N975" t="s">
        <v>265</v>
      </c>
      <c r="O975" t="s">
        <v>1733</v>
      </c>
      <c r="P975" t="s">
        <v>2390</v>
      </c>
      <c r="Q975" s="261">
        <v>44663.606203703697</v>
      </c>
    </row>
    <row r="976" spans="1:17" x14ac:dyDescent="0.35">
      <c r="A976" t="s">
        <v>2374</v>
      </c>
      <c r="B976" t="s">
        <v>2375</v>
      </c>
      <c r="C976" s="261">
        <v>44641</v>
      </c>
      <c r="D976" t="s">
        <v>2391</v>
      </c>
      <c r="E976" t="s">
        <v>2392</v>
      </c>
      <c r="F976" s="262">
        <v>0</v>
      </c>
      <c r="G976" t="s">
        <v>261</v>
      </c>
      <c r="H976" s="263">
        <v>283780</v>
      </c>
      <c r="I976" s="262">
        <v>128.76</v>
      </c>
      <c r="J976" t="s">
        <v>262</v>
      </c>
      <c r="K976" s="263">
        <v>142.1</v>
      </c>
      <c r="L976" t="s">
        <v>263</v>
      </c>
      <c r="M976" t="s">
        <v>264</v>
      </c>
      <c r="N976" t="s">
        <v>265</v>
      </c>
      <c r="O976" t="s">
        <v>1733</v>
      </c>
      <c r="P976" t="s">
        <v>2393</v>
      </c>
      <c r="Q976" s="261">
        <v>44665.405740740702</v>
      </c>
    </row>
    <row r="977" spans="1:17" x14ac:dyDescent="0.35">
      <c r="A977" t="s">
        <v>2374</v>
      </c>
      <c r="B977" t="s">
        <v>2375</v>
      </c>
      <c r="C977" s="261">
        <v>44641</v>
      </c>
      <c r="D977" t="s">
        <v>2391</v>
      </c>
      <c r="E977" t="s">
        <v>2394</v>
      </c>
      <c r="F977" s="262">
        <v>0</v>
      </c>
      <c r="G977" t="s">
        <v>261</v>
      </c>
      <c r="H977" s="263">
        <v>265850</v>
      </c>
      <c r="I977" s="262">
        <v>120.62</v>
      </c>
      <c r="J977" t="s">
        <v>262</v>
      </c>
      <c r="K977" s="263">
        <v>133.12</v>
      </c>
      <c r="L977" t="s">
        <v>263</v>
      </c>
      <c r="M977" t="s">
        <v>264</v>
      </c>
      <c r="N977" t="s">
        <v>265</v>
      </c>
      <c r="O977" t="s">
        <v>1733</v>
      </c>
      <c r="P977" t="s">
        <v>2395</v>
      </c>
      <c r="Q977" s="261">
        <v>44665.405740740702</v>
      </c>
    </row>
    <row r="978" spans="1:17" x14ac:dyDescent="0.35">
      <c r="A978" t="s">
        <v>2374</v>
      </c>
      <c r="B978" t="s">
        <v>2375</v>
      </c>
      <c r="C978" s="261">
        <v>44641</v>
      </c>
      <c r="D978" t="s">
        <v>2391</v>
      </c>
      <c r="E978" t="s">
        <v>2396</v>
      </c>
      <c r="F978" s="262">
        <v>0</v>
      </c>
      <c r="G978" t="s">
        <v>261</v>
      </c>
      <c r="H978" s="263">
        <v>2063000</v>
      </c>
      <c r="I978" s="262">
        <v>936.02</v>
      </c>
      <c r="J978" t="s">
        <v>262</v>
      </c>
      <c r="K978" s="263">
        <v>1032.99</v>
      </c>
      <c r="L978" t="s">
        <v>263</v>
      </c>
      <c r="M978" t="s">
        <v>264</v>
      </c>
      <c r="N978" t="s">
        <v>265</v>
      </c>
      <c r="O978" t="s">
        <v>1733</v>
      </c>
      <c r="P978" t="s">
        <v>2397</v>
      </c>
      <c r="Q978" s="261">
        <v>44665.405740740702</v>
      </c>
    </row>
    <row r="979" spans="1:17" x14ac:dyDescent="0.35">
      <c r="A979" t="s">
        <v>2374</v>
      </c>
      <c r="B979" t="s">
        <v>2375</v>
      </c>
      <c r="C979" s="261">
        <v>44652</v>
      </c>
      <c r="D979" t="s">
        <v>2398</v>
      </c>
      <c r="E979" t="s">
        <v>2399</v>
      </c>
      <c r="F979" s="262">
        <v>0</v>
      </c>
      <c r="G979" t="s">
        <v>261</v>
      </c>
      <c r="H979" s="263">
        <v>485594</v>
      </c>
      <c r="I979" s="262">
        <v>221.99</v>
      </c>
      <c r="J979" t="s">
        <v>262</v>
      </c>
      <c r="K979" s="263">
        <v>243.08</v>
      </c>
      <c r="L979" t="s">
        <v>263</v>
      </c>
      <c r="M979" t="s">
        <v>264</v>
      </c>
      <c r="N979" t="s">
        <v>265</v>
      </c>
      <c r="O979" t="s">
        <v>501</v>
      </c>
      <c r="P979" t="s">
        <v>2400</v>
      </c>
      <c r="Q979" s="261">
        <v>44691.299525463</v>
      </c>
    </row>
    <row r="980" spans="1:17" x14ac:dyDescent="0.35">
      <c r="A980" t="s">
        <v>2374</v>
      </c>
      <c r="B980" t="s">
        <v>2375</v>
      </c>
      <c r="C980" s="261">
        <v>44652</v>
      </c>
      <c r="D980" t="s">
        <v>2398</v>
      </c>
      <c r="E980" t="s">
        <v>2401</v>
      </c>
      <c r="F980" s="262">
        <v>0</v>
      </c>
      <c r="G980" t="s">
        <v>261</v>
      </c>
      <c r="H980" s="263">
        <v>61425</v>
      </c>
      <c r="I980" s="262">
        <v>28.08</v>
      </c>
      <c r="J980" t="s">
        <v>262</v>
      </c>
      <c r="K980" s="263">
        <v>30.75</v>
      </c>
      <c r="L980" t="s">
        <v>263</v>
      </c>
      <c r="M980" t="s">
        <v>264</v>
      </c>
      <c r="N980" t="s">
        <v>265</v>
      </c>
      <c r="O980" t="s">
        <v>501</v>
      </c>
      <c r="P980" t="s">
        <v>2402</v>
      </c>
      <c r="Q980" s="261">
        <v>44691.299525463</v>
      </c>
    </row>
    <row r="981" spans="1:17" x14ac:dyDescent="0.35">
      <c r="A981" t="s">
        <v>2374</v>
      </c>
      <c r="B981" t="s">
        <v>2375</v>
      </c>
      <c r="C981" s="261">
        <v>44652</v>
      </c>
      <c r="D981" t="s">
        <v>2398</v>
      </c>
      <c r="E981" t="s">
        <v>2403</v>
      </c>
      <c r="F981" s="262">
        <v>0</v>
      </c>
      <c r="G981" t="s">
        <v>261</v>
      </c>
      <c r="H981" s="263">
        <v>195511</v>
      </c>
      <c r="I981" s="262">
        <v>89.38</v>
      </c>
      <c r="J981" t="s">
        <v>262</v>
      </c>
      <c r="K981" s="263">
        <v>97.87</v>
      </c>
      <c r="L981" t="s">
        <v>263</v>
      </c>
      <c r="M981" t="s">
        <v>264</v>
      </c>
      <c r="N981" t="s">
        <v>265</v>
      </c>
      <c r="O981" t="s">
        <v>501</v>
      </c>
      <c r="P981" t="s">
        <v>2404</v>
      </c>
      <c r="Q981" s="261">
        <v>44691.299525463</v>
      </c>
    </row>
    <row r="982" spans="1:17" x14ac:dyDescent="0.35">
      <c r="A982" t="s">
        <v>2374</v>
      </c>
      <c r="B982" t="s">
        <v>2375</v>
      </c>
      <c r="C982" s="261">
        <v>44652</v>
      </c>
      <c r="D982" t="s">
        <v>2405</v>
      </c>
      <c r="E982" t="s">
        <v>2406</v>
      </c>
      <c r="F982" s="262">
        <v>0</v>
      </c>
      <c r="G982" t="s">
        <v>261</v>
      </c>
      <c r="H982" s="263">
        <v>1804375</v>
      </c>
      <c r="I982" s="262">
        <v>803.62</v>
      </c>
      <c r="J982" t="s">
        <v>262</v>
      </c>
      <c r="K982" s="263">
        <v>879.96</v>
      </c>
      <c r="L982" t="s">
        <v>263</v>
      </c>
      <c r="M982" t="s">
        <v>264</v>
      </c>
      <c r="N982" t="s">
        <v>265</v>
      </c>
      <c r="O982" t="s">
        <v>501</v>
      </c>
      <c r="P982" t="s">
        <v>2407</v>
      </c>
      <c r="Q982" s="261">
        <v>44694.572615740697</v>
      </c>
    </row>
    <row r="983" spans="1:17" x14ac:dyDescent="0.35">
      <c r="A983" t="s">
        <v>2374</v>
      </c>
      <c r="B983" t="s">
        <v>2375</v>
      </c>
      <c r="C983" s="261">
        <v>44652</v>
      </c>
      <c r="D983" t="s">
        <v>2405</v>
      </c>
      <c r="E983" t="s">
        <v>2408</v>
      </c>
      <c r="F983" s="262">
        <v>0</v>
      </c>
      <c r="G983" t="s">
        <v>261</v>
      </c>
      <c r="H983" s="263">
        <v>751305</v>
      </c>
      <c r="I983" s="262">
        <v>334.61</v>
      </c>
      <c r="J983" t="s">
        <v>262</v>
      </c>
      <c r="K983" s="263">
        <v>366.4</v>
      </c>
      <c r="L983" t="s">
        <v>263</v>
      </c>
      <c r="M983" t="s">
        <v>264</v>
      </c>
      <c r="N983" t="s">
        <v>265</v>
      </c>
      <c r="O983" t="s">
        <v>501</v>
      </c>
      <c r="P983" t="s">
        <v>2409</v>
      </c>
      <c r="Q983" s="261">
        <v>44694.572615740697</v>
      </c>
    </row>
    <row r="984" spans="1:17" x14ac:dyDescent="0.35">
      <c r="A984" t="s">
        <v>2374</v>
      </c>
      <c r="B984" t="s">
        <v>2375</v>
      </c>
      <c r="C984" s="261">
        <v>44652</v>
      </c>
      <c r="D984" t="s">
        <v>2405</v>
      </c>
      <c r="E984" t="s">
        <v>2410</v>
      </c>
      <c r="F984" s="262">
        <v>0</v>
      </c>
      <c r="G984" t="s">
        <v>261</v>
      </c>
      <c r="H984" s="263">
        <v>226380</v>
      </c>
      <c r="I984" s="262">
        <v>100.82</v>
      </c>
      <c r="J984" t="s">
        <v>262</v>
      </c>
      <c r="K984" s="263">
        <v>110.4</v>
      </c>
      <c r="L984" t="s">
        <v>263</v>
      </c>
      <c r="M984" t="s">
        <v>264</v>
      </c>
      <c r="N984" t="s">
        <v>265</v>
      </c>
      <c r="O984" t="s">
        <v>501</v>
      </c>
      <c r="P984" t="s">
        <v>2411</v>
      </c>
      <c r="Q984" s="261">
        <v>44694.572615740697</v>
      </c>
    </row>
    <row r="985" spans="1:17" x14ac:dyDescent="0.35">
      <c r="A985" t="s">
        <v>2374</v>
      </c>
      <c r="B985" t="s">
        <v>2375</v>
      </c>
      <c r="C985" s="261">
        <v>44662</v>
      </c>
      <c r="D985" t="s">
        <v>2412</v>
      </c>
      <c r="E985" t="s">
        <v>2413</v>
      </c>
      <c r="F985" s="262">
        <v>0</v>
      </c>
      <c r="G985" t="s">
        <v>261</v>
      </c>
      <c r="H985" s="263">
        <v>318600</v>
      </c>
      <c r="I985" s="262">
        <v>141.75</v>
      </c>
      <c r="J985" t="s">
        <v>262</v>
      </c>
      <c r="K985" s="263">
        <v>154.03</v>
      </c>
      <c r="L985" t="s">
        <v>263</v>
      </c>
      <c r="M985" t="s">
        <v>264</v>
      </c>
      <c r="N985" t="s">
        <v>265</v>
      </c>
      <c r="O985" t="s">
        <v>2414</v>
      </c>
      <c r="P985" t="s">
        <v>2415</v>
      </c>
      <c r="Q985" s="261">
        <v>44694.572627314803</v>
      </c>
    </row>
    <row r="986" spans="1:17" x14ac:dyDescent="0.35">
      <c r="A986" t="s">
        <v>2374</v>
      </c>
      <c r="B986" t="s">
        <v>2375</v>
      </c>
      <c r="C986" s="261">
        <v>44672</v>
      </c>
      <c r="D986" t="s">
        <v>2416</v>
      </c>
      <c r="E986" t="s">
        <v>2417</v>
      </c>
      <c r="F986" s="262">
        <v>0</v>
      </c>
      <c r="G986" t="s">
        <v>261</v>
      </c>
      <c r="H986" s="263">
        <v>1804375</v>
      </c>
      <c r="I986" s="262">
        <v>836.09</v>
      </c>
      <c r="J986" t="s">
        <v>262</v>
      </c>
      <c r="K986" s="263">
        <v>901.64</v>
      </c>
      <c r="L986" t="s">
        <v>263</v>
      </c>
      <c r="M986" t="s">
        <v>264</v>
      </c>
      <c r="N986" t="s">
        <v>265</v>
      </c>
      <c r="O986" t="s">
        <v>501</v>
      </c>
      <c r="P986" t="s">
        <v>2418</v>
      </c>
      <c r="Q986" s="261">
        <v>44694.5726041667</v>
      </c>
    </row>
    <row r="987" spans="1:17" x14ac:dyDescent="0.35">
      <c r="A987" t="s">
        <v>2374</v>
      </c>
      <c r="B987" t="s">
        <v>2375</v>
      </c>
      <c r="C987" s="261">
        <v>44672</v>
      </c>
      <c r="D987" t="s">
        <v>2416</v>
      </c>
      <c r="E987" t="s">
        <v>2419</v>
      </c>
      <c r="F987" s="262">
        <v>0</v>
      </c>
      <c r="G987" t="s">
        <v>261</v>
      </c>
      <c r="H987" s="263">
        <v>2900875</v>
      </c>
      <c r="I987" s="262">
        <v>1344.17</v>
      </c>
      <c r="J987" t="s">
        <v>262</v>
      </c>
      <c r="K987" s="263">
        <v>1449.55</v>
      </c>
      <c r="L987" t="s">
        <v>263</v>
      </c>
      <c r="M987" t="s">
        <v>264</v>
      </c>
      <c r="N987" t="s">
        <v>265</v>
      </c>
      <c r="O987" t="s">
        <v>501</v>
      </c>
      <c r="P987" t="s">
        <v>2420</v>
      </c>
      <c r="Q987" s="261">
        <v>44694.5726041667</v>
      </c>
    </row>
    <row r="988" spans="1:17" x14ac:dyDescent="0.35">
      <c r="A988" t="s">
        <v>2374</v>
      </c>
      <c r="B988" t="s">
        <v>2375</v>
      </c>
      <c r="C988" s="261">
        <v>44672</v>
      </c>
      <c r="D988" t="s">
        <v>2416</v>
      </c>
      <c r="E988" t="s">
        <v>2421</v>
      </c>
      <c r="F988" s="262">
        <v>0</v>
      </c>
      <c r="G988" t="s">
        <v>261</v>
      </c>
      <c r="H988" s="263">
        <v>789708</v>
      </c>
      <c r="I988" s="262">
        <v>365.92</v>
      </c>
      <c r="J988" t="s">
        <v>262</v>
      </c>
      <c r="K988" s="263">
        <v>394.61</v>
      </c>
      <c r="L988" t="s">
        <v>263</v>
      </c>
      <c r="M988" t="s">
        <v>264</v>
      </c>
      <c r="N988" t="s">
        <v>265</v>
      </c>
      <c r="O988" t="s">
        <v>501</v>
      </c>
      <c r="P988" t="s">
        <v>2422</v>
      </c>
      <c r="Q988" s="261">
        <v>44694.5726041667</v>
      </c>
    </row>
    <row r="989" spans="1:17" x14ac:dyDescent="0.35">
      <c r="A989" t="s">
        <v>2374</v>
      </c>
      <c r="B989" t="s">
        <v>2375</v>
      </c>
      <c r="C989" s="261">
        <v>44672</v>
      </c>
      <c r="D989" t="s">
        <v>2416</v>
      </c>
      <c r="E989" t="s">
        <v>2423</v>
      </c>
      <c r="F989" s="262">
        <v>0</v>
      </c>
      <c r="G989" t="s">
        <v>261</v>
      </c>
      <c r="H989" s="263">
        <v>226380</v>
      </c>
      <c r="I989" s="262">
        <v>104.9</v>
      </c>
      <c r="J989" t="s">
        <v>262</v>
      </c>
      <c r="K989" s="263">
        <v>113.12</v>
      </c>
      <c r="L989" t="s">
        <v>263</v>
      </c>
      <c r="M989" t="s">
        <v>264</v>
      </c>
      <c r="N989" t="s">
        <v>265</v>
      </c>
      <c r="O989" t="s">
        <v>501</v>
      </c>
      <c r="P989" t="s">
        <v>2424</v>
      </c>
      <c r="Q989" s="261">
        <v>44694.5726041667</v>
      </c>
    </row>
    <row r="990" spans="1:17" x14ac:dyDescent="0.35">
      <c r="A990" t="s">
        <v>2374</v>
      </c>
      <c r="B990" t="s">
        <v>2375</v>
      </c>
      <c r="C990" s="261">
        <v>44681</v>
      </c>
      <c r="D990" t="s">
        <v>2425</v>
      </c>
      <c r="E990" t="s">
        <v>2426</v>
      </c>
      <c r="F990" s="262">
        <v>0</v>
      </c>
      <c r="G990" t="s">
        <v>261</v>
      </c>
      <c r="H990" s="263">
        <v>20475</v>
      </c>
      <c r="I990" s="262">
        <v>9.5500000000000007</v>
      </c>
      <c r="J990" t="s">
        <v>262</v>
      </c>
      <c r="K990" s="263">
        <v>10.220000000000001</v>
      </c>
      <c r="L990" t="s">
        <v>263</v>
      </c>
      <c r="M990" t="s">
        <v>264</v>
      </c>
      <c r="N990" t="s">
        <v>265</v>
      </c>
      <c r="O990" t="s">
        <v>501</v>
      </c>
      <c r="P990" t="s">
        <v>2427</v>
      </c>
      <c r="Q990" s="261">
        <v>44694.572546296302</v>
      </c>
    </row>
    <row r="991" spans="1:17" x14ac:dyDescent="0.35">
      <c r="A991" t="s">
        <v>2374</v>
      </c>
      <c r="B991" t="s">
        <v>2375</v>
      </c>
      <c r="C991" s="261">
        <v>44681</v>
      </c>
      <c r="D991" t="s">
        <v>2425</v>
      </c>
      <c r="E991" t="s">
        <v>2428</v>
      </c>
      <c r="F991" s="262">
        <v>0</v>
      </c>
      <c r="G991" t="s">
        <v>261</v>
      </c>
      <c r="H991" s="263">
        <v>161865</v>
      </c>
      <c r="I991" s="262">
        <v>75.52</v>
      </c>
      <c r="J991" t="s">
        <v>262</v>
      </c>
      <c r="K991" s="263">
        <v>80.84</v>
      </c>
      <c r="L991" t="s">
        <v>263</v>
      </c>
      <c r="M991" t="s">
        <v>264</v>
      </c>
      <c r="N991" t="s">
        <v>265</v>
      </c>
      <c r="O991" t="s">
        <v>501</v>
      </c>
      <c r="P991" t="s">
        <v>2429</v>
      </c>
      <c r="Q991" s="261">
        <v>44694.572546296302</v>
      </c>
    </row>
    <row r="992" spans="1:17" x14ac:dyDescent="0.35">
      <c r="A992" t="s">
        <v>2374</v>
      </c>
      <c r="B992" t="s">
        <v>2375</v>
      </c>
      <c r="C992" s="261">
        <v>44681</v>
      </c>
      <c r="D992" t="s">
        <v>2425</v>
      </c>
      <c r="E992" t="s">
        <v>2430</v>
      </c>
      <c r="F992" s="262">
        <v>0</v>
      </c>
      <c r="G992" t="s">
        <v>261</v>
      </c>
      <c r="H992" s="263">
        <v>253240</v>
      </c>
      <c r="I992" s="262">
        <v>118.15</v>
      </c>
      <c r="J992" t="s">
        <v>262</v>
      </c>
      <c r="K992" s="263">
        <v>126.48</v>
      </c>
      <c r="L992" t="s">
        <v>263</v>
      </c>
      <c r="M992" t="s">
        <v>264</v>
      </c>
      <c r="N992" t="s">
        <v>265</v>
      </c>
      <c r="O992" t="s">
        <v>501</v>
      </c>
      <c r="P992" t="s">
        <v>2431</v>
      </c>
      <c r="Q992" s="261">
        <v>44694.572546296302</v>
      </c>
    </row>
    <row r="993" spans="1:17" x14ac:dyDescent="0.35">
      <c r="A993" t="s">
        <v>2374</v>
      </c>
      <c r="B993" t="s">
        <v>2375</v>
      </c>
      <c r="C993" s="261">
        <v>44681</v>
      </c>
      <c r="D993" t="s">
        <v>2425</v>
      </c>
      <c r="E993" t="s">
        <v>2432</v>
      </c>
      <c r="F993" s="262">
        <v>0</v>
      </c>
      <c r="G993" t="s">
        <v>261</v>
      </c>
      <c r="H993" s="263">
        <v>67304</v>
      </c>
      <c r="I993" s="262">
        <v>31.4</v>
      </c>
      <c r="J993" t="s">
        <v>262</v>
      </c>
      <c r="K993" s="263">
        <v>33.61</v>
      </c>
      <c r="L993" t="s">
        <v>263</v>
      </c>
      <c r="M993" t="s">
        <v>264</v>
      </c>
      <c r="N993" t="s">
        <v>265</v>
      </c>
      <c r="O993" t="s">
        <v>501</v>
      </c>
      <c r="P993" t="s">
        <v>2433</v>
      </c>
      <c r="Q993" s="261">
        <v>44694.572546296302</v>
      </c>
    </row>
    <row r="994" spans="1:17" x14ac:dyDescent="0.35">
      <c r="A994" t="s">
        <v>2374</v>
      </c>
      <c r="B994" t="s">
        <v>2375</v>
      </c>
      <c r="C994" s="261">
        <v>44683</v>
      </c>
      <c r="D994" t="s">
        <v>2434</v>
      </c>
      <c r="E994" t="s">
        <v>2435</v>
      </c>
      <c r="F994" s="262">
        <v>0</v>
      </c>
      <c r="G994" t="s">
        <v>261</v>
      </c>
      <c r="H994" s="263">
        <v>20363</v>
      </c>
      <c r="I994" s="262">
        <v>9.4499999999999993</v>
      </c>
      <c r="J994" t="s">
        <v>262</v>
      </c>
      <c r="K994" s="263">
        <v>9.93</v>
      </c>
      <c r="L994" t="s">
        <v>263</v>
      </c>
      <c r="M994" t="s">
        <v>264</v>
      </c>
      <c r="N994" t="s">
        <v>265</v>
      </c>
      <c r="O994" t="s">
        <v>2436</v>
      </c>
      <c r="P994" t="s">
        <v>2437</v>
      </c>
      <c r="Q994" s="261">
        <v>44723.492372685199</v>
      </c>
    </row>
    <row r="995" spans="1:17" x14ac:dyDescent="0.35">
      <c r="A995" t="s">
        <v>2374</v>
      </c>
      <c r="B995" t="s">
        <v>2375</v>
      </c>
      <c r="C995" s="261">
        <v>44683</v>
      </c>
      <c r="D995" t="s">
        <v>2434</v>
      </c>
      <c r="E995" t="s">
        <v>2438</v>
      </c>
      <c r="F995" s="262">
        <v>0</v>
      </c>
      <c r="G995" t="s">
        <v>261</v>
      </c>
      <c r="H995" s="263">
        <v>142200</v>
      </c>
      <c r="I995" s="262">
        <v>65.989999999999995</v>
      </c>
      <c r="J995" t="s">
        <v>262</v>
      </c>
      <c r="K995" s="263">
        <v>69.34</v>
      </c>
      <c r="L995" t="s">
        <v>263</v>
      </c>
      <c r="M995" t="s">
        <v>264</v>
      </c>
      <c r="N995" t="s">
        <v>265</v>
      </c>
      <c r="O995" t="s">
        <v>2436</v>
      </c>
      <c r="P995" t="s">
        <v>2439</v>
      </c>
      <c r="Q995" s="261">
        <v>44723.492372685199</v>
      </c>
    </row>
    <row r="996" spans="1:17" x14ac:dyDescent="0.35">
      <c r="A996" t="s">
        <v>2374</v>
      </c>
      <c r="B996" t="s">
        <v>2375</v>
      </c>
      <c r="C996" s="261">
        <v>44683</v>
      </c>
      <c r="D996" t="s">
        <v>2434</v>
      </c>
      <c r="E996" t="s">
        <v>2440</v>
      </c>
      <c r="F996" s="262">
        <v>0</v>
      </c>
      <c r="G996" t="s">
        <v>261</v>
      </c>
      <c r="H996" s="263">
        <v>18415</v>
      </c>
      <c r="I996" s="262">
        <v>8.5500000000000007</v>
      </c>
      <c r="J996" t="s">
        <v>262</v>
      </c>
      <c r="K996" s="263">
        <v>8.98</v>
      </c>
      <c r="L996" t="s">
        <v>263</v>
      </c>
      <c r="M996" t="s">
        <v>264</v>
      </c>
      <c r="N996" t="s">
        <v>265</v>
      </c>
      <c r="O996" t="s">
        <v>2436</v>
      </c>
      <c r="P996" t="s">
        <v>2441</v>
      </c>
      <c r="Q996" s="261">
        <v>44723.492372685199</v>
      </c>
    </row>
    <row r="997" spans="1:17" x14ac:dyDescent="0.35">
      <c r="A997" t="s">
        <v>2374</v>
      </c>
      <c r="B997" t="s">
        <v>2375</v>
      </c>
      <c r="C997" s="261">
        <v>44687</v>
      </c>
      <c r="D997" t="s">
        <v>2442</v>
      </c>
      <c r="E997" t="s">
        <v>2443</v>
      </c>
      <c r="F997" s="262">
        <v>0</v>
      </c>
      <c r="G997" t="s">
        <v>261</v>
      </c>
      <c r="H997" s="263">
        <v>1396466</v>
      </c>
      <c r="I997" s="262">
        <v>670.23</v>
      </c>
      <c r="J997" t="s">
        <v>262</v>
      </c>
      <c r="K997" s="263">
        <v>704.21</v>
      </c>
      <c r="L997" t="s">
        <v>263</v>
      </c>
      <c r="M997" t="s">
        <v>264</v>
      </c>
      <c r="N997" t="s">
        <v>265</v>
      </c>
      <c r="O997" t="s">
        <v>1733</v>
      </c>
      <c r="P997" t="s">
        <v>2444</v>
      </c>
      <c r="Q997" s="261">
        <v>44701.305520833303</v>
      </c>
    </row>
    <row r="998" spans="1:17" x14ac:dyDescent="0.35">
      <c r="A998" t="s">
        <v>2374</v>
      </c>
      <c r="B998" t="s">
        <v>2375</v>
      </c>
      <c r="C998" s="261">
        <v>44687</v>
      </c>
      <c r="D998" t="s">
        <v>2442</v>
      </c>
      <c r="E998" t="s">
        <v>2445</v>
      </c>
      <c r="F998" s="262">
        <v>0</v>
      </c>
      <c r="G998" t="s">
        <v>261</v>
      </c>
      <c r="H998" s="263">
        <v>1351466</v>
      </c>
      <c r="I998" s="262">
        <v>648.63</v>
      </c>
      <c r="J998" t="s">
        <v>262</v>
      </c>
      <c r="K998" s="263">
        <v>681.52</v>
      </c>
      <c r="L998" t="s">
        <v>263</v>
      </c>
      <c r="M998" t="s">
        <v>264</v>
      </c>
      <c r="N998" t="s">
        <v>265</v>
      </c>
      <c r="O998" t="s">
        <v>1733</v>
      </c>
      <c r="P998" t="s">
        <v>2446</v>
      </c>
      <c r="Q998" s="261">
        <v>44701.305520833303</v>
      </c>
    </row>
    <row r="999" spans="1:17" x14ac:dyDescent="0.35">
      <c r="A999" t="s">
        <v>2374</v>
      </c>
      <c r="B999" t="s">
        <v>2375</v>
      </c>
      <c r="C999" s="261">
        <v>44687</v>
      </c>
      <c r="D999" t="s">
        <v>2442</v>
      </c>
      <c r="E999" t="s">
        <v>2447</v>
      </c>
      <c r="F999" s="262">
        <v>0</v>
      </c>
      <c r="G999" t="s">
        <v>261</v>
      </c>
      <c r="H999" s="263">
        <v>1387466</v>
      </c>
      <c r="I999" s="262">
        <v>665.91</v>
      </c>
      <c r="J999" t="s">
        <v>262</v>
      </c>
      <c r="K999" s="263">
        <v>699.67</v>
      </c>
      <c r="L999" t="s">
        <v>263</v>
      </c>
      <c r="M999" t="s">
        <v>264</v>
      </c>
      <c r="N999" t="s">
        <v>265</v>
      </c>
      <c r="O999" t="s">
        <v>1733</v>
      </c>
      <c r="P999" t="s">
        <v>2448</v>
      </c>
      <c r="Q999" s="261">
        <v>44701.305520833303</v>
      </c>
    </row>
    <row r="1000" spans="1:17" x14ac:dyDescent="0.35">
      <c r="A1000" t="s">
        <v>2374</v>
      </c>
      <c r="B1000" t="s">
        <v>2375</v>
      </c>
      <c r="C1000" s="261">
        <v>44705</v>
      </c>
      <c r="D1000" t="s">
        <v>2449</v>
      </c>
      <c r="E1000" t="s">
        <v>2450</v>
      </c>
      <c r="F1000" s="262">
        <v>0</v>
      </c>
      <c r="G1000" t="s">
        <v>261</v>
      </c>
      <c r="H1000" s="263">
        <v>4284800</v>
      </c>
      <c r="I1000" s="262">
        <v>2016.78</v>
      </c>
      <c r="J1000" t="s">
        <v>262</v>
      </c>
      <c r="K1000" s="263">
        <v>2135.5700000000002</v>
      </c>
      <c r="L1000" t="s">
        <v>263</v>
      </c>
      <c r="M1000" t="s">
        <v>264</v>
      </c>
      <c r="N1000" t="s">
        <v>265</v>
      </c>
      <c r="O1000" t="s">
        <v>501</v>
      </c>
      <c r="P1000" t="s">
        <v>2451</v>
      </c>
      <c r="Q1000" s="261">
        <v>44723.567395833299</v>
      </c>
    </row>
    <row r="1001" spans="1:17" x14ac:dyDescent="0.35">
      <c r="A1001" t="s">
        <v>2374</v>
      </c>
      <c r="B1001" t="s">
        <v>2375</v>
      </c>
      <c r="C1001" s="261">
        <v>44705</v>
      </c>
      <c r="D1001" t="s">
        <v>2449</v>
      </c>
      <c r="E1001" t="s">
        <v>2452</v>
      </c>
      <c r="F1001" s="262">
        <v>0</v>
      </c>
      <c r="G1001" t="s">
        <v>261</v>
      </c>
      <c r="H1001" s="263">
        <v>231554</v>
      </c>
      <c r="I1001" s="262">
        <v>108.99</v>
      </c>
      <c r="J1001" t="s">
        <v>262</v>
      </c>
      <c r="K1001" s="263">
        <v>115.41</v>
      </c>
      <c r="L1001" t="s">
        <v>263</v>
      </c>
      <c r="M1001" t="s">
        <v>264</v>
      </c>
      <c r="N1001" t="s">
        <v>265</v>
      </c>
      <c r="O1001" t="s">
        <v>501</v>
      </c>
      <c r="P1001" t="s">
        <v>2453</v>
      </c>
      <c r="Q1001" s="261">
        <v>44723.567395833299</v>
      </c>
    </row>
    <row r="1002" spans="1:17" x14ac:dyDescent="0.35">
      <c r="A1002" t="s">
        <v>2374</v>
      </c>
      <c r="B1002" t="s">
        <v>2375</v>
      </c>
      <c r="C1002" s="261">
        <v>44705</v>
      </c>
      <c r="D1002" t="s">
        <v>2449</v>
      </c>
      <c r="E1002" t="s">
        <v>2454</v>
      </c>
      <c r="F1002" s="262">
        <v>0</v>
      </c>
      <c r="G1002" t="s">
        <v>261</v>
      </c>
      <c r="H1002" s="263">
        <v>2900875</v>
      </c>
      <c r="I1002" s="262">
        <v>1365.39</v>
      </c>
      <c r="J1002" t="s">
        <v>262</v>
      </c>
      <c r="K1002" s="263">
        <v>1445.81</v>
      </c>
      <c r="L1002" t="s">
        <v>263</v>
      </c>
      <c r="M1002" t="s">
        <v>264</v>
      </c>
      <c r="N1002" t="s">
        <v>265</v>
      </c>
      <c r="O1002" t="s">
        <v>501</v>
      </c>
      <c r="P1002" t="s">
        <v>2455</v>
      </c>
      <c r="Q1002" s="261">
        <v>44723.567395833299</v>
      </c>
    </row>
    <row r="1003" spans="1:17" x14ac:dyDescent="0.35">
      <c r="A1003" t="s">
        <v>2374</v>
      </c>
      <c r="B1003" t="s">
        <v>2375</v>
      </c>
      <c r="C1003" s="261">
        <v>44705</v>
      </c>
      <c r="D1003" t="s">
        <v>2449</v>
      </c>
      <c r="E1003" t="s">
        <v>2454</v>
      </c>
      <c r="F1003" s="262">
        <v>0</v>
      </c>
      <c r="G1003" t="s">
        <v>261</v>
      </c>
      <c r="H1003" s="263">
        <v>1900844</v>
      </c>
      <c r="I1003" s="262">
        <v>894.69</v>
      </c>
      <c r="J1003" t="s">
        <v>262</v>
      </c>
      <c r="K1003" s="263">
        <v>947.39</v>
      </c>
      <c r="L1003" t="s">
        <v>263</v>
      </c>
      <c r="M1003" t="s">
        <v>264</v>
      </c>
      <c r="N1003" t="s">
        <v>265</v>
      </c>
      <c r="O1003" t="s">
        <v>501</v>
      </c>
      <c r="P1003" t="s">
        <v>2456</v>
      </c>
      <c r="Q1003" s="261">
        <v>44723.567395833299</v>
      </c>
    </row>
    <row r="1004" spans="1:17" x14ac:dyDescent="0.35">
      <c r="A1004" t="s">
        <v>2374</v>
      </c>
      <c r="B1004" t="s">
        <v>2375</v>
      </c>
      <c r="C1004" s="261">
        <v>44705</v>
      </c>
      <c r="D1004" t="s">
        <v>2449</v>
      </c>
      <c r="E1004" t="s">
        <v>2457</v>
      </c>
      <c r="F1004" s="262">
        <v>0</v>
      </c>
      <c r="G1004" t="s">
        <v>261</v>
      </c>
      <c r="H1004" s="263">
        <v>786671</v>
      </c>
      <c r="I1004" s="262">
        <v>370.27</v>
      </c>
      <c r="J1004" t="s">
        <v>262</v>
      </c>
      <c r="K1004" s="263">
        <v>392.08</v>
      </c>
      <c r="L1004" t="s">
        <v>263</v>
      </c>
      <c r="M1004" t="s">
        <v>264</v>
      </c>
      <c r="N1004" t="s">
        <v>265</v>
      </c>
      <c r="O1004" t="s">
        <v>501</v>
      </c>
      <c r="P1004" t="s">
        <v>2458</v>
      </c>
      <c r="Q1004" s="261">
        <v>44723.567395833299</v>
      </c>
    </row>
    <row r="1005" spans="1:17" x14ac:dyDescent="0.35">
      <c r="A1005" t="s">
        <v>2374</v>
      </c>
      <c r="B1005" t="s">
        <v>2375</v>
      </c>
      <c r="C1005" s="261">
        <v>44712</v>
      </c>
      <c r="D1005" t="s">
        <v>2459</v>
      </c>
      <c r="E1005" t="s">
        <v>2460</v>
      </c>
      <c r="F1005" s="262">
        <v>0</v>
      </c>
      <c r="G1005" t="s">
        <v>261</v>
      </c>
      <c r="H1005" s="263">
        <v>391567</v>
      </c>
      <c r="I1005" s="262">
        <v>184.3</v>
      </c>
      <c r="J1005" t="s">
        <v>262</v>
      </c>
      <c r="K1005" s="263">
        <v>198.12</v>
      </c>
      <c r="L1005" t="s">
        <v>263</v>
      </c>
      <c r="M1005" t="s">
        <v>264</v>
      </c>
      <c r="N1005" t="s">
        <v>265</v>
      </c>
      <c r="O1005" t="s">
        <v>501</v>
      </c>
      <c r="P1005" t="s">
        <v>2461</v>
      </c>
      <c r="Q1005" s="261">
        <v>44723.573622685202</v>
      </c>
    </row>
    <row r="1006" spans="1:17" x14ac:dyDescent="0.35">
      <c r="A1006" t="s">
        <v>2374</v>
      </c>
      <c r="B1006" t="s">
        <v>2375</v>
      </c>
      <c r="C1006" s="261">
        <v>44712</v>
      </c>
      <c r="D1006" t="s">
        <v>2459</v>
      </c>
      <c r="E1006" t="s">
        <v>2462</v>
      </c>
      <c r="F1006" s="262">
        <v>0</v>
      </c>
      <c r="G1006" t="s">
        <v>261</v>
      </c>
      <c r="H1006" s="263">
        <v>20943</v>
      </c>
      <c r="I1006" s="262">
        <v>9.86</v>
      </c>
      <c r="J1006" t="s">
        <v>262</v>
      </c>
      <c r="K1006" s="263">
        <v>10.6</v>
      </c>
      <c r="L1006" t="s">
        <v>263</v>
      </c>
      <c r="M1006" t="s">
        <v>264</v>
      </c>
      <c r="N1006" t="s">
        <v>265</v>
      </c>
      <c r="O1006" t="s">
        <v>501</v>
      </c>
      <c r="P1006" t="s">
        <v>2463</v>
      </c>
      <c r="Q1006" s="261">
        <v>44723.573622685202</v>
      </c>
    </row>
    <row r="1007" spans="1:17" x14ac:dyDescent="0.35">
      <c r="A1007" t="s">
        <v>2374</v>
      </c>
      <c r="B1007" t="s">
        <v>2375</v>
      </c>
      <c r="C1007" s="261">
        <v>44712</v>
      </c>
      <c r="D1007" t="s">
        <v>2459</v>
      </c>
      <c r="E1007" t="s">
        <v>2464</v>
      </c>
      <c r="F1007" s="262">
        <v>0</v>
      </c>
      <c r="G1007" t="s">
        <v>261</v>
      </c>
      <c r="H1007" s="263">
        <v>169904</v>
      </c>
      <c r="I1007" s="262">
        <v>79.97</v>
      </c>
      <c r="J1007" t="s">
        <v>262</v>
      </c>
      <c r="K1007" s="263">
        <v>85.97</v>
      </c>
      <c r="L1007" t="s">
        <v>263</v>
      </c>
      <c r="M1007" t="s">
        <v>264</v>
      </c>
      <c r="N1007" t="s">
        <v>265</v>
      </c>
      <c r="O1007" t="s">
        <v>501</v>
      </c>
      <c r="P1007" t="s">
        <v>2465</v>
      </c>
      <c r="Q1007" s="261">
        <v>44723.573622685202</v>
      </c>
    </row>
    <row r="1008" spans="1:17" x14ac:dyDescent="0.35">
      <c r="A1008" t="s">
        <v>2374</v>
      </c>
      <c r="B1008" t="s">
        <v>2375</v>
      </c>
      <c r="C1008" s="261">
        <v>44712</v>
      </c>
      <c r="D1008" t="s">
        <v>2459</v>
      </c>
      <c r="E1008" t="s">
        <v>2466</v>
      </c>
      <c r="F1008" s="262">
        <v>0</v>
      </c>
      <c r="G1008" t="s">
        <v>261</v>
      </c>
      <c r="H1008" s="263">
        <v>253240</v>
      </c>
      <c r="I1008" s="262">
        <v>119.2</v>
      </c>
      <c r="J1008" t="s">
        <v>262</v>
      </c>
      <c r="K1008" s="263">
        <v>128.13999999999999</v>
      </c>
      <c r="L1008" t="s">
        <v>263</v>
      </c>
      <c r="M1008" t="s">
        <v>264</v>
      </c>
      <c r="N1008" t="s">
        <v>265</v>
      </c>
      <c r="O1008" t="s">
        <v>501</v>
      </c>
      <c r="P1008" t="s">
        <v>2467</v>
      </c>
      <c r="Q1008" s="261">
        <v>44723.573622685202</v>
      </c>
    </row>
    <row r="1009" spans="1:17" x14ac:dyDescent="0.35">
      <c r="A1009" t="s">
        <v>2374</v>
      </c>
      <c r="B1009" t="s">
        <v>2375</v>
      </c>
      <c r="C1009" s="261">
        <v>44712</v>
      </c>
      <c r="D1009" t="s">
        <v>2459</v>
      </c>
      <c r="E1009" t="s">
        <v>2468</v>
      </c>
      <c r="F1009" s="262">
        <v>0</v>
      </c>
      <c r="G1009" t="s">
        <v>261</v>
      </c>
      <c r="H1009" s="263">
        <v>67045</v>
      </c>
      <c r="I1009" s="262">
        <v>31.56</v>
      </c>
      <c r="J1009" t="s">
        <v>262</v>
      </c>
      <c r="K1009" s="263">
        <v>33.93</v>
      </c>
      <c r="L1009" t="s">
        <v>263</v>
      </c>
      <c r="M1009" t="s">
        <v>264</v>
      </c>
      <c r="N1009" t="s">
        <v>265</v>
      </c>
      <c r="O1009" t="s">
        <v>501</v>
      </c>
      <c r="P1009" t="s">
        <v>2469</v>
      </c>
      <c r="Q1009" s="261">
        <v>44723.573622685202</v>
      </c>
    </row>
    <row r="1010" spans="1:17" x14ac:dyDescent="0.35">
      <c r="A1010" t="s">
        <v>2374</v>
      </c>
      <c r="B1010" t="s">
        <v>2375</v>
      </c>
      <c r="C1010" s="261">
        <v>44733</v>
      </c>
      <c r="D1010" t="s">
        <v>2470</v>
      </c>
      <c r="E1010" t="s">
        <v>2471</v>
      </c>
      <c r="F1010" s="262">
        <v>0</v>
      </c>
      <c r="G1010" t="s">
        <v>261</v>
      </c>
      <c r="H1010" s="263">
        <v>4284800</v>
      </c>
      <c r="I1010" s="262">
        <v>2026.82</v>
      </c>
      <c r="J1010" t="s">
        <v>262</v>
      </c>
      <c r="K1010" s="263">
        <v>2131</v>
      </c>
      <c r="L1010" t="s">
        <v>263</v>
      </c>
      <c r="M1010" t="s">
        <v>264</v>
      </c>
      <c r="N1010" t="s">
        <v>265</v>
      </c>
      <c r="O1010" t="s">
        <v>501</v>
      </c>
      <c r="P1010" t="s">
        <v>2472</v>
      </c>
      <c r="Q1010" s="261">
        <v>44753.363541666702</v>
      </c>
    </row>
    <row r="1011" spans="1:17" x14ac:dyDescent="0.35">
      <c r="A1011" t="s">
        <v>2374</v>
      </c>
      <c r="B1011" t="s">
        <v>2375</v>
      </c>
      <c r="C1011" s="261">
        <v>44733</v>
      </c>
      <c r="D1011" t="s">
        <v>2470</v>
      </c>
      <c r="E1011" t="s">
        <v>2473</v>
      </c>
      <c r="F1011" s="262">
        <v>0</v>
      </c>
      <c r="G1011" t="s">
        <v>261</v>
      </c>
      <c r="H1011" s="263">
        <v>231554</v>
      </c>
      <c r="I1011" s="262">
        <v>109.53</v>
      </c>
      <c r="J1011" t="s">
        <v>262</v>
      </c>
      <c r="K1011" s="263">
        <v>115.16</v>
      </c>
      <c r="L1011" t="s">
        <v>263</v>
      </c>
      <c r="M1011" t="s">
        <v>264</v>
      </c>
      <c r="N1011" t="s">
        <v>265</v>
      </c>
      <c r="O1011" t="s">
        <v>501</v>
      </c>
      <c r="P1011" t="s">
        <v>2474</v>
      </c>
      <c r="Q1011" s="261">
        <v>44753.363541666702</v>
      </c>
    </row>
    <row r="1012" spans="1:17" x14ac:dyDescent="0.35">
      <c r="A1012" t="s">
        <v>2374</v>
      </c>
      <c r="B1012" t="s">
        <v>2375</v>
      </c>
      <c r="C1012" s="261">
        <v>44733</v>
      </c>
      <c r="D1012" t="s">
        <v>2470</v>
      </c>
      <c r="E1012" t="s">
        <v>2475</v>
      </c>
      <c r="F1012" s="262">
        <v>0</v>
      </c>
      <c r="G1012" t="s">
        <v>261</v>
      </c>
      <c r="H1012" s="263">
        <v>2900875</v>
      </c>
      <c r="I1012" s="262">
        <v>1372.19</v>
      </c>
      <c r="J1012" t="s">
        <v>262</v>
      </c>
      <c r="K1012" s="263">
        <v>1442.72</v>
      </c>
      <c r="L1012" t="s">
        <v>263</v>
      </c>
      <c r="M1012" t="s">
        <v>264</v>
      </c>
      <c r="N1012" t="s">
        <v>265</v>
      </c>
      <c r="O1012" t="s">
        <v>501</v>
      </c>
      <c r="P1012" t="s">
        <v>2476</v>
      </c>
      <c r="Q1012" s="261">
        <v>44753.363541666702</v>
      </c>
    </row>
    <row r="1013" spans="1:17" x14ac:dyDescent="0.35">
      <c r="A1013" t="s">
        <v>2374</v>
      </c>
      <c r="B1013" t="s">
        <v>2375</v>
      </c>
      <c r="C1013" s="261">
        <v>44733</v>
      </c>
      <c r="D1013" t="s">
        <v>2470</v>
      </c>
      <c r="E1013" t="s">
        <v>2477</v>
      </c>
      <c r="F1013" s="262">
        <v>0</v>
      </c>
      <c r="G1013" t="s">
        <v>261</v>
      </c>
      <c r="H1013" s="263">
        <v>786671</v>
      </c>
      <c r="I1013" s="262">
        <v>372.12</v>
      </c>
      <c r="J1013" t="s">
        <v>262</v>
      </c>
      <c r="K1013" s="263">
        <v>391.25</v>
      </c>
      <c r="L1013" t="s">
        <v>263</v>
      </c>
      <c r="M1013" t="s">
        <v>264</v>
      </c>
      <c r="N1013" t="s">
        <v>265</v>
      </c>
      <c r="O1013" t="s">
        <v>501</v>
      </c>
      <c r="P1013" t="s">
        <v>2478</v>
      </c>
      <c r="Q1013" s="261">
        <v>44753.363541666702</v>
      </c>
    </row>
    <row r="1014" spans="1:17" x14ac:dyDescent="0.35">
      <c r="A1014" t="s">
        <v>2374</v>
      </c>
      <c r="B1014" t="s">
        <v>2375</v>
      </c>
      <c r="C1014" s="261">
        <v>44733</v>
      </c>
      <c r="D1014" t="s">
        <v>2470</v>
      </c>
      <c r="E1014" t="s">
        <v>2479</v>
      </c>
      <c r="F1014" s="262">
        <v>0</v>
      </c>
      <c r="G1014" t="s">
        <v>261</v>
      </c>
      <c r="H1014" s="263">
        <v>1900844</v>
      </c>
      <c r="I1014" s="262">
        <v>899.15</v>
      </c>
      <c r="J1014" t="s">
        <v>262</v>
      </c>
      <c r="K1014" s="263">
        <v>945.37</v>
      </c>
      <c r="L1014" t="s">
        <v>263</v>
      </c>
      <c r="M1014" t="s">
        <v>264</v>
      </c>
      <c r="N1014" t="s">
        <v>265</v>
      </c>
      <c r="O1014" t="s">
        <v>501</v>
      </c>
      <c r="P1014" t="s">
        <v>2480</v>
      </c>
      <c r="Q1014" s="261">
        <v>44753.363541666702</v>
      </c>
    </row>
    <row r="1015" spans="1:17" x14ac:dyDescent="0.35">
      <c r="A1015" t="s">
        <v>2374</v>
      </c>
      <c r="B1015" t="s">
        <v>2375</v>
      </c>
      <c r="C1015" s="261">
        <v>44742</v>
      </c>
      <c r="D1015" t="s">
        <v>2481</v>
      </c>
      <c r="E1015" t="s">
        <v>2482</v>
      </c>
      <c r="F1015" s="262">
        <v>0</v>
      </c>
      <c r="G1015" t="s">
        <v>261</v>
      </c>
      <c r="H1015" s="263">
        <v>391567</v>
      </c>
      <c r="I1015" s="262">
        <v>184.57</v>
      </c>
      <c r="J1015" t="s">
        <v>262</v>
      </c>
      <c r="K1015" s="263">
        <v>194.72</v>
      </c>
      <c r="L1015" t="s">
        <v>263</v>
      </c>
      <c r="M1015" t="s">
        <v>264</v>
      </c>
      <c r="N1015" t="s">
        <v>265</v>
      </c>
      <c r="O1015" t="s">
        <v>501</v>
      </c>
      <c r="P1015" t="s">
        <v>2483</v>
      </c>
      <c r="Q1015" s="261">
        <v>44754.613217592603</v>
      </c>
    </row>
    <row r="1016" spans="1:17" x14ac:dyDescent="0.35">
      <c r="A1016" t="s">
        <v>2374</v>
      </c>
      <c r="B1016" t="s">
        <v>2375</v>
      </c>
      <c r="C1016" s="261">
        <v>44742</v>
      </c>
      <c r="D1016" t="s">
        <v>2481</v>
      </c>
      <c r="E1016" t="s">
        <v>2484</v>
      </c>
      <c r="F1016" s="262">
        <v>0</v>
      </c>
      <c r="G1016" t="s">
        <v>261</v>
      </c>
      <c r="H1016" s="263">
        <v>20943</v>
      </c>
      <c r="I1016" s="262">
        <v>9.8699999999999992</v>
      </c>
      <c r="J1016" t="s">
        <v>262</v>
      </c>
      <c r="K1016" s="263">
        <v>10.41</v>
      </c>
      <c r="L1016" t="s">
        <v>263</v>
      </c>
      <c r="M1016" t="s">
        <v>264</v>
      </c>
      <c r="N1016" t="s">
        <v>265</v>
      </c>
      <c r="O1016" t="s">
        <v>501</v>
      </c>
      <c r="P1016" t="s">
        <v>2485</v>
      </c>
      <c r="Q1016" s="261">
        <v>44754.613217592603</v>
      </c>
    </row>
    <row r="1017" spans="1:17" x14ac:dyDescent="0.35">
      <c r="A1017" t="s">
        <v>2374</v>
      </c>
      <c r="B1017" t="s">
        <v>2375</v>
      </c>
      <c r="C1017" s="261">
        <v>44742</v>
      </c>
      <c r="D1017" t="s">
        <v>2481</v>
      </c>
      <c r="E1017" t="s">
        <v>2486</v>
      </c>
      <c r="F1017" s="262">
        <v>0</v>
      </c>
      <c r="G1017" t="s">
        <v>261</v>
      </c>
      <c r="H1017" s="263">
        <v>169904</v>
      </c>
      <c r="I1017" s="262">
        <v>80.09</v>
      </c>
      <c r="J1017" t="s">
        <v>262</v>
      </c>
      <c r="K1017" s="263">
        <v>84.49</v>
      </c>
      <c r="L1017" t="s">
        <v>263</v>
      </c>
      <c r="M1017" t="s">
        <v>264</v>
      </c>
      <c r="N1017" t="s">
        <v>265</v>
      </c>
      <c r="O1017" t="s">
        <v>501</v>
      </c>
      <c r="P1017" t="s">
        <v>2487</v>
      </c>
      <c r="Q1017" s="261">
        <v>44754.613217592603</v>
      </c>
    </row>
    <row r="1018" spans="1:17" x14ac:dyDescent="0.35">
      <c r="A1018" t="s">
        <v>2374</v>
      </c>
      <c r="B1018" t="s">
        <v>2375</v>
      </c>
      <c r="C1018" s="261">
        <v>44742</v>
      </c>
      <c r="D1018" t="s">
        <v>2481</v>
      </c>
      <c r="E1018" t="s">
        <v>2488</v>
      </c>
      <c r="F1018" s="262">
        <v>0</v>
      </c>
      <c r="G1018" t="s">
        <v>261</v>
      </c>
      <c r="H1018" s="263">
        <v>253240</v>
      </c>
      <c r="I1018" s="262">
        <v>119.37</v>
      </c>
      <c r="J1018" t="s">
        <v>262</v>
      </c>
      <c r="K1018" s="263">
        <v>125.94</v>
      </c>
      <c r="L1018" t="s">
        <v>263</v>
      </c>
      <c r="M1018" t="s">
        <v>264</v>
      </c>
      <c r="N1018" t="s">
        <v>265</v>
      </c>
      <c r="O1018" t="s">
        <v>501</v>
      </c>
      <c r="P1018" t="s">
        <v>2489</v>
      </c>
      <c r="Q1018" s="261">
        <v>44754.613217592603</v>
      </c>
    </row>
    <row r="1019" spans="1:17" x14ac:dyDescent="0.35">
      <c r="A1019" t="s">
        <v>2374</v>
      </c>
      <c r="B1019" t="s">
        <v>2375</v>
      </c>
      <c r="C1019" s="261">
        <v>44742</v>
      </c>
      <c r="D1019" t="s">
        <v>2481</v>
      </c>
      <c r="E1019" t="s">
        <v>2490</v>
      </c>
      <c r="F1019" s="262">
        <v>0</v>
      </c>
      <c r="G1019" t="s">
        <v>261</v>
      </c>
      <c r="H1019" s="263">
        <v>67046</v>
      </c>
      <c r="I1019" s="262">
        <v>31.6</v>
      </c>
      <c r="J1019" t="s">
        <v>262</v>
      </c>
      <c r="K1019" s="263">
        <v>33.340000000000003</v>
      </c>
      <c r="L1019" t="s">
        <v>263</v>
      </c>
      <c r="M1019" t="s">
        <v>264</v>
      </c>
      <c r="N1019" t="s">
        <v>265</v>
      </c>
      <c r="O1019" t="s">
        <v>501</v>
      </c>
      <c r="P1019" t="s">
        <v>2491</v>
      </c>
      <c r="Q1019" s="261">
        <v>44754.613217592603</v>
      </c>
    </row>
    <row r="1020" spans="1:17" x14ac:dyDescent="0.35">
      <c r="A1020" t="s">
        <v>2374</v>
      </c>
      <c r="B1020" t="s">
        <v>2375</v>
      </c>
      <c r="C1020" s="261">
        <v>44753</v>
      </c>
      <c r="D1020" t="s">
        <v>2492</v>
      </c>
      <c r="E1020" t="s">
        <v>2493</v>
      </c>
      <c r="F1020" s="262">
        <v>0</v>
      </c>
      <c r="G1020" t="s">
        <v>261</v>
      </c>
      <c r="H1020" s="263">
        <v>180000</v>
      </c>
      <c r="I1020" s="262">
        <v>88.73</v>
      </c>
      <c r="J1020" t="s">
        <v>262</v>
      </c>
      <c r="K1020" s="263">
        <v>89.84</v>
      </c>
      <c r="L1020" t="s">
        <v>263</v>
      </c>
      <c r="M1020" t="s">
        <v>264</v>
      </c>
      <c r="N1020" t="s">
        <v>265</v>
      </c>
      <c r="O1020" t="s">
        <v>1163</v>
      </c>
      <c r="P1020" t="s">
        <v>2494</v>
      </c>
      <c r="Q1020" s="261">
        <v>44781.701539351903</v>
      </c>
    </row>
    <row r="1021" spans="1:17" x14ac:dyDescent="0.35">
      <c r="A1021" t="s">
        <v>2374</v>
      </c>
      <c r="B1021" t="s">
        <v>2375</v>
      </c>
      <c r="C1021" s="261">
        <v>44753</v>
      </c>
      <c r="D1021" t="s">
        <v>2495</v>
      </c>
      <c r="E1021" t="s">
        <v>2496</v>
      </c>
      <c r="F1021" s="262">
        <v>0</v>
      </c>
      <c r="G1021" t="s">
        <v>261</v>
      </c>
      <c r="H1021" s="263">
        <v>-180000</v>
      </c>
      <c r="I1021" s="262">
        <v>-88.73</v>
      </c>
      <c r="J1021" t="s">
        <v>262</v>
      </c>
      <c r="K1021" s="263">
        <v>-89.84</v>
      </c>
      <c r="L1021" t="s">
        <v>263</v>
      </c>
      <c r="M1021" t="s">
        <v>264</v>
      </c>
      <c r="N1021" t="s">
        <v>265</v>
      </c>
      <c r="O1021" t="s">
        <v>1163</v>
      </c>
      <c r="P1021" t="s">
        <v>2497</v>
      </c>
      <c r="Q1021" s="261">
        <v>44900.419432870403</v>
      </c>
    </row>
    <row r="1022" spans="1:17" x14ac:dyDescent="0.35">
      <c r="A1022" t="s">
        <v>2374</v>
      </c>
      <c r="B1022" t="s">
        <v>2375</v>
      </c>
      <c r="C1022" s="261">
        <v>44753</v>
      </c>
      <c r="D1022" t="s">
        <v>2495</v>
      </c>
      <c r="E1022" t="s">
        <v>2498</v>
      </c>
      <c r="F1022" s="262">
        <v>0</v>
      </c>
      <c r="G1022" t="s">
        <v>261</v>
      </c>
      <c r="H1022" s="263">
        <v>180000</v>
      </c>
      <c r="I1022" s="262">
        <v>88.73</v>
      </c>
      <c r="J1022" t="s">
        <v>262</v>
      </c>
      <c r="K1022" s="263">
        <v>89.84</v>
      </c>
      <c r="L1022" t="s">
        <v>263</v>
      </c>
      <c r="M1022" t="s">
        <v>264</v>
      </c>
      <c r="N1022" t="s">
        <v>265</v>
      </c>
      <c r="O1022" t="s">
        <v>850</v>
      </c>
      <c r="P1022" t="s">
        <v>2499</v>
      </c>
      <c r="Q1022" s="261">
        <v>44900.419432870403</v>
      </c>
    </row>
    <row r="1023" spans="1:17" x14ac:dyDescent="0.35">
      <c r="A1023" t="s">
        <v>2374</v>
      </c>
      <c r="B1023" t="s">
        <v>2375</v>
      </c>
      <c r="C1023" s="261">
        <v>44761</v>
      </c>
      <c r="D1023" t="s">
        <v>2500</v>
      </c>
      <c r="E1023" t="s">
        <v>2501</v>
      </c>
      <c r="F1023" s="262">
        <v>0</v>
      </c>
      <c r="G1023" t="s">
        <v>261</v>
      </c>
      <c r="H1023" s="263">
        <v>786671</v>
      </c>
      <c r="I1023" s="262">
        <v>387.77</v>
      </c>
      <c r="J1023" t="s">
        <v>262</v>
      </c>
      <c r="K1023" s="263">
        <v>390.72</v>
      </c>
      <c r="L1023" t="s">
        <v>263</v>
      </c>
      <c r="M1023" t="s">
        <v>264</v>
      </c>
      <c r="N1023" t="s">
        <v>265</v>
      </c>
      <c r="O1023" t="s">
        <v>501</v>
      </c>
      <c r="P1023" t="s">
        <v>2502</v>
      </c>
      <c r="Q1023" s="261">
        <v>44775.674722222197</v>
      </c>
    </row>
    <row r="1024" spans="1:17" x14ac:dyDescent="0.35">
      <c r="A1024" t="s">
        <v>2374</v>
      </c>
      <c r="B1024" t="s">
        <v>2375</v>
      </c>
      <c r="C1024" s="261">
        <v>44761</v>
      </c>
      <c r="D1024" t="s">
        <v>2500</v>
      </c>
      <c r="E1024" t="s">
        <v>2503</v>
      </c>
      <c r="F1024" s="262">
        <v>0</v>
      </c>
      <c r="G1024" t="s">
        <v>261</v>
      </c>
      <c r="H1024" s="263">
        <v>2900875</v>
      </c>
      <c r="I1024" s="262">
        <v>1429.92</v>
      </c>
      <c r="J1024" t="s">
        <v>262</v>
      </c>
      <c r="K1024" s="263">
        <v>1440.79</v>
      </c>
      <c r="L1024" t="s">
        <v>263</v>
      </c>
      <c r="M1024" t="s">
        <v>264</v>
      </c>
      <c r="N1024" t="s">
        <v>265</v>
      </c>
      <c r="O1024" t="s">
        <v>501</v>
      </c>
      <c r="P1024" t="s">
        <v>2504</v>
      </c>
      <c r="Q1024" s="261">
        <v>44775.674722222197</v>
      </c>
    </row>
    <row r="1025" spans="1:17" x14ac:dyDescent="0.35">
      <c r="A1025" t="s">
        <v>2374</v>
      </c>
      <c r="B1025" t="s">
        <v>2375</v>
      </c>
      <c r="C1025" s="261">
        <v>44761</v>
      </c>
      <c r="D1025" t="s">
        <v>2500</v>
      </c>
      <c r="E1025" t="s">
        <v>2505</v>
      </c>
      <c r="F1025" s="262">
        <v>0</v>
      </c>
      <c r="G1025" t="s">
        <v>261</v>
      </c>
      <c r="H1025" s="263">
        <v>1900844</v>
      </c>
      <c r="I1025" s="262">
        <v>936.98</v>
      </c>
      <c r="J1025" t="s">
        <v>262</v>
      </c>
      <c r="K1025" s="263">
        <v>944.1</v>
      </c>
      <c r="L1025" t="s">
        <v>263</v>
      </c>
      <c r="M1025" t="s">
        <v>264</v>
      </c>
      <c r="N1025" t="s">
        <v>265</v>
      </c>
      <c r="O1025" t="s">
        <v>501</v>
      </c>
      <c r="P1025" t="s">
        <v>2506</v>
      </c>
      <c r="Q1025" s="261">
        <v>44775.674722222197</v>
      </c>
    </row>
    <row r="1026" spans="1:17" x14ac:dyDescent="0.35">
      <c r="A1026" t="s">
        <v>2374</v>
      </c>
      <c r="B1026" t="s">
        <v>2375</v>
      </c>
      <c r="C1026" s="261">
        <v>44761</v>
      </c>
      <c r="D1026" t="s">
        <v>2500</v>
      </c>
      <c r="E1026" t="s">
        <v>2507</v>
      </c>
      <c r="F1026" s="262">
        <v>0</v>
      </c>
      <c r="G1026" t="s">
        <v>261</v>
      </c>
      <c r="H1026" s="263">
        <v>4284800</v>
      </c>
      <c r="I1026" s="262">
        <v>2112.1</v>
      </c>
      <c r="J1026" t="s">
        <v>262</v>
      </c>
      <c r="K1026" s="263">
        <v>2128.15</v>
      </c>
      <c r="L1026" t="s">
        <v>263</v>
      </c>
      <c r="M1026" t="s">
        <v>264</v>
      </c>
      <c r="N1026" t="s">
        <v>265</v>
      </c>
      <c r="O1026" t="s">
        <v>501</v>
      </c>
      <c r="P1026" t="s">
        <v>2508</v>
      </c>
      <c r="Q1026" s="261">
        <v>44775.674722222197</v>
      </c>
    </row>
    <row r="1027" spans="1:17" x14ac:dyDescent="0.35">
      <c r="A1027" t="s">
        <v>2374</v>
      </c>
      <c r="B1027" t="s">
        <v>2375</v>
      </c>
      <c r="C1027" s="261">
        <v>44761</v>
      </c>
      <c r="D1027" t="s">
        <v>2500</v>
      </c>
      <c r="E1027" t="s">
        <v>2509</v>
      </c>
      <c r="F1027" s="262">
        <v>0</v>
      </c>
      <c r="G1027" t="s">
        <v>261</v>
      </c>
      <c r="H1027" s="263">
        <v>231554</v>
      </c>
      <c r="I1027" s="262">
        <v>114.14</v>
      </c>
      <c r="J1027" t="s">
        <v>262</v>
      </c>
      <c r="K1027" s="263">
        <v>115.01</v>
      </c>
      <c r="L1027" t="s">
        <v>263</v>
      </c>
      <c r="M1027" t="s">
        <v>264</v>
      </c>
      <c r="N1027" t="s">
        <v>265</v>
      </c>
      <c r="O1027" t="s">
        <v>501</v>
      </c>
      <c r="P1027" t="s">
        <v>2510</v>
      </c>
      <c r="Q1027" s="261">
        <v>44775.674722222197</v>
      </c>
    </row>
    <row r="1028" spans="1:17" x14ac:dyDescent="0.35">
      <c r="A1028" t="s">
        <v>2374</v>
      </c>
      <c r="B1028" t="s">
        <v>2375</v>
      </c>
      <c r="C1028" s="261">
        <v>44761</v>
      </c>
      <c r="D1028" t="s">
        <v>2511</v>
      </c>
      <c r="E1028" t="s">
        <v>2512</v>
      </c>
      <c r="F1028" s="262">
        <v>0</v>
      </c>
      <c r="G1028" t="s">
        <v>261</v>
      </c>
      <c r="H1028" s="263">
        <v>284400</v>
      </c>
      <c r="I1028" s="262">
        <v>138.47</v>
      </c>
      <c r="J1028" t="s">
        <v>262</v>
      </c>
      <c r="K1028" s="263">
        <v>139.52000000000001</v>
      </c>
      <c r="L1028" t="s">
        <v>263</v>
      </c>
      <c r="M1028" t="s">
        <v>264</v>
      </c>
      <c r="N1028" t="s">
        <v>265</v>
      </c>
      <c r="O1028" t="s">
        <v>501</v>
      </c>
      <c r="P1028" t="s">
        <v>2513</v>
      </c>
      <c r="Q1028" s="261">
        <v>44785.419293981497</v>
      </c>
    </row>
    <row r="1029" spans="1:17" x14ac:dyDescent="0.35">
      <c r="A1029" t="s">
        <v>2374</v>
      </c>
      <c r="B1029" t="s">
        <v>2375</v>
      </c>
      <c r="C1029" s="261">
        <v>44761</v>
      </c>
      <c r="D1029" t="s">
        <v>2511</v>
      </c>
      <c r="E1029" t="s">
        <v>2514</v>
      </c>
      <c r="F1029" s="262">
        <v>0</v>
      </c>
      <c r="G1029" t="s">
        <v>261</v>
      </c>
      <c r="H1029" s="263">
        <v>20363</v>
      </c>
      <c r="I1029" s="262">
        <v>9.91</v>
      </c>
      <c r="J1029" t="s">
        <v>262</v>
      </c>
      <c r="K1029" s="263">
        <v>9.99</v>
      </c>
      <c r="L1029" t="s">
        <v>263</v>
      </c>
      <c r="M1029" t="s">
        <v>264</v>
      </c>
      <c r="N1029" t="s">
        <v>265</v>
      </c>
      <c r="O1029" t="s">
        <v>501</v>
      </c>
      <c r="P1029" t="s">
        <v>2515</v>
      </c>
      <c r="Q1029" s="261">
        <v>44785.419293981497</v>
      </c>
    </row>
    <row r="1030" spans="1:17" x14ac:dyDescent="0.35">
      <c r="A1030" t="s">
        <v>2374</v>
      </c>
      <c r="B1030" t="s">
        <v>2375</v>
      </c>
      <c r="C1030" s="261">
        <v>44761</v>
      </c>
      <c r="D1030" t="s">
        <v>2511</v>
      </c>
      <c r="E1030" t="s">
        <v>2516</v>
      </c>
      <c r="F1030" s="262">
        <v>0</v>
      </c>
      <c r="G1030" t="s">
        <v>261</v>
      </c>
      <c r="H1030" s="263">
        <v>142200</v>
      </c>
      <c r="I1030" s="262">
        <v>69.23</v>
      </c>
      <c r="J1030" t="s">
        <v>262</v>
      </c>
      <c r="K1030" s="263">
        <v>69.760000000000005</v>
      </c>
      <c r="L1030" t="s">
        <v>263</v>
      </c>
      <c r="M1030" t="s">
        <v>264</v>
      </c>
      <c r="N1030" t="s">
        <v>265</v>
      </c>
      <c r="O1030" t="s">
        <v>501</v>
      </c>
      <c r="P1030" t="s">
        <v>2517</v>
      </c>
      <c r="Q1030" s="261">
        <v>44785.419293981497</v>
      </c>
    </row>
    <row r="1031" spans="1:17" x14ac:dyDescent="0.35">
      <c r="A1031" t="s">
        <v>2374</v>
      </c>
      <c r="B1031" t="s">
        <v>2375</v>
      </c>
      <c r="C1031" s="261">
        <v>44761</v>
      </c>
      <c r="D1031" t="s">
        <v>2511</v>
      </c>
      <c r="E1031" t="s">
        <v>2518</v>
      </c>
      <c r="F1031" s="262">
        <v>0</v>
      </c>
      <c r="G1031" t="s">
        <v>261</v>
      </c>
      <c r="H1031" s="263">
        <v>142200</v>
      </c>
      <c r="I1031" s="262">
        <v>69.23</v>
      </c>
      <c r="J1031" t="s">
        <v>262</v>
      </c>
      <c r="K1031" s="263">
        <v>69.760000000000005</v>
      </c>
      <c r="L1031" t="s">
        <v>263</v>
      </c>
      <c r="M1031" t="s">
        <v>264</v>
      </c>
      <c r="N1031" t="s">
        <v>265</v>
      </c>
      <c r="O1031" t="s">
        <v>501</v>
      </c>
      <c r="P1031" t="s">
        <v>2519</v>
      </c>
      <c r="Q1031" s="261">
        <v>44785.419293981497</v>
      </c>
    </row>
    <row r="1032" spans="1:17" x14ac:dyDescent="0.35">
      <c r="A1032" t="s">
        <v>2374</v>
      </c>
      <c r="B1032" t="s">
        <v>2375</v>
      </c>
      <c r="C1032" s="261">
        <v>44761</v>
      </c>
      <c r="D1032" t="s">
        <v>2511</v>
      </c>
      <c r="E1032" t="s">
        <v>2520</v>
      </c>
      <c r="F1032" s="262">
        <v>0</v>
      </c>
      <c r="G1032" t="s">
        <v>261</v>
      </c>
      <c r="H1032" s="263">
        <v>18415</v>
      </c>
      <c r="I1032" s="262">
        <v>8.9700000000000006</v>
      </c>
      <c r="J1032" t="s">
        <v>262</v>
      </c>
      <c r="K1032" s="263">
        <v>9.0399999999999991</v>
      </c>
      <c r="L1032" t="s">
        <v>263</v>
      </c>
      <c r="M1032" t="s">
        <v>264</v>
      </c>
      <c r="N1032" t="s">
        <v>265</v>
      </c>
      <c r="O1032" t="s">
        <v>501</v>
      </c>
      <c r="P1032" t="s">
        <v>2521</v>
      </c>
      <c r="Q1032" s="261">
        <v>44785.419293981497</v>
      </c>
    </row>
    <row r="1033" spans="1:17" x14ac:dyDescent="0.35">
      <c r="A1033" t="s">
        <v>2374</v>
      </c>
      <c r="B1033" t="s">
        <v>2375</v>
      </c>
      <c r="C1033" s="261">
        <v>44773</v>
      </c>
      <c r="D1033" t="s">
        <v>2522</v>
      </c>
      <c r="E1033" t="s">
        <v>2523</v>
      </c>
      <c r="F1033" s="262">
        <v>0</v>
      </c>
      <c r="G1033" t="s">
        <v>261</v>
      </c>
      <c r="H1033" s="263">
        <v>391567</v>
      </c>
      <c r="I1033" s="262">
        <v>190.78</v>
      </c>
      <c r="J1033" t="s">
        <v>262</v>
      </c>
      <c r="K1033" s="263">
        <v>194.27</v>
      </c>
      <c r="L1033" t="s">
        <v>263</v>
      </c>
      <c r="M1033" t="s">
        <v>264</v>
      </c>
      <c r="N1033" t="s">
        <v>265</v>
      </c>
      <c r="O1033" t="s">
        <v>501</v>
      </c>
      <c r="P1033" t="s">
        <v>2524</v>
      </c>
      <c r="Q1033" s="261">
        <v>44784.351388888899</v>
      </c>
    </row>
    <row r="1034" spans="1:17" x14ac:dyDescent="0.35">
      <c r="A1034" t="s">
        <v>2374</v>
      </c>
      <c r="B1034" t="s">
        <v>2375</v>
      </c>
      <c r="C1034" s="261">
        <v>44773</v>
      </c>
      <c r="D1034" t="s">
        <v>2522</v>
      </c>
      <c r="E1034" t="s">
        <v>2525</v>
      </c>
      <c r="F1034" s="262">
        <v>0</v>
      </c>
      <c r="G1034" t="s">
        <v>261</v>
      </c>
      <c r="H1034" s="263">
        <v>20943</v>
      </c>
      <c r="I1034" s="262">
        <v>10.199999999999999</v>
      </c>
      <c r="J1034" t="s">
        <v>262</v>
      </c>
      <c r="K1034" s="263">
        <v>10.39</v>
      </c>
      <c r="L1034" t="s">
        <v>263</v>
      </c>
      <c r="M1034" t="s">
        <v>264</v>
      </c>
      <c r="N1034" t="s">
        <v>265</v>
      </c>
      <c r="O1034" t="s">
        <v>501</v>
      </c>
      <c r="P1034" t="s">
        <v>2526</v>
      </c>
      <c r="Q1034" s="261">
        <v>44784.351388888899</v>
      </c>
    </row>
    <row r="1035" spans="1:17" x14ac:dyDescent="0.35">
      <c r="A1035" t="s">
        <v>2374</v>
      </c>
      <c r="B1035" t="s">
        <v>2375</v>
      </c>
      <c r="C1035" s="261">
        <v>44773</v>
      </c>
      <c r="D1035" t="s">
        <v>2522</v>
      </c>
      <c r="E1035" t="s">
        <v>2527</v>
      </c>
      <c r="F1035" s="262">
        <v>0</v>
      </c>
      <c r="G1035" t="s">
        <v>261</v>
      </c>
      <c r="H1035" s="263">
        <v>169904</v>
      </c>
      <c r="I1035" s="262">
        <v>82.78</v>
      </c>
      <c r="J1035" t="s">
        <v>262</v>
      </c>
      <c r="K1035" s="263">
        <v>84.29</v>
      </c>
      <c r="L1035" t="s">
        <v>263</v>
      </c>
      <c r="M1035" t="s">
        <v>264</v>
      </c>
      <c r="N1035" t="s">
        <v>265</v>
      </c>
      <c r="O1035" t="s">
        <v>501</v>
      </c>
      <c r="P1035" t="s">
        <v>2528</v>
      </c>
      <c r="Q1035" s="261">
        <v>44784.351388888899</v>
      </c>
    </row>
    <row r="1036" spans="1:17" x14ac:dyDescent="0.35">
      <c r="A1036" t="s">
        <v>2374</v>
      </c>
      <c r="B1036" t="s">
        <v>2375</v>
      </c>
      <c r="C1036" s="261">
        <v>44773</v>
      </c>
      <c r="D1036" t="s">
        <v>2522</v>
      </c>
      <c r="E1036" t="s">
        <v>2529</v>
      </c>
      <c r="F1036" s="262">
        <v>0</v>
      </c>
      <c r="G1036" t="s">
        <v>261</v>
      </c>
      <c r="H1036" s="263">
        <v>253240</v>
      </c>
      <c r="I1036" s="262">
        <v>123.39</v>
      </c>
      <c r="J1036" t="s">
        <v>262</v>
      </c>
      <c r="K1036" s="263">
        <v>125.65</v>
      </c>
      <c r="L1036" t="s">
        <v>263</v>
      </c>
      <c r="M1036" t="s">
        <v>264</v>
      </c>
      <c r="N1036" t="s">
        <v>265</v>
      </c>
      <c r="O1036" t="s">
        <v>501</v>
      </c>
      <c r="P1036" t="s">
        <v>2530</v>
      </c>
      <c r="Q1036" s="261">
        <v>44784.351388888899</v>
      </c>
    </row>
    <row r="1037" spans="1:17" x14ac:dyDescent="0.35">
      <c r="A1037" t="s">
        <v>2374</v>
      </c>
      <c r="B1037" t="s">
        <v>2375</v>
      </c>
      <c r="C1037" s="261">
        <v>44773</v>
      </c>
      <c r="D1037" t="s">
        <v>2522</v>
      </c>
      <c r="E1037" t="s">
        <v>2531</v>
      </c>
      <c r="F1037" s="262">
        <v>0</v>
      </c>
      <c r="G1037" t="s">
        <v>261</v>
      </c>
      <c r="H1037" s="263">
        <v>67045</v>
      </c>
      <c r="I1037" s="262">
        <v>32.67</v>
      </c>
      <c r="J1037" t="s">
        <v>262</v>
      </c>
      <c r="K1037" s="263">
        <v>33.270000000000003</v>
      </c>
      <c r="L1037" t="s">
        <v>263</v>
      </c>
      <c r="M1037" t="s">
        <v>264</v>
      </c>
      <c r="N1037" t="s">
        <v>265</v>
      </c>
      <c r="O1037" t="s">
        <v>501</v>
      </c>
      <c r="P1037" t="s">
        <v>2532</v>
      </c>
      <c r="Q1037" s="261">
        <v>44784.351388888899</v>
      </c>
    </row>
    <row r="1038" spans="1:17" x14ac:dyDescent="0.35">
      <c r="A1038" t="s">
        <v>2374</v>
      </c>
      <c r="B1038" t="s">
        <v>2375</v>
      </c>
      <c r="C1038" s="261">
        <v>44792</v>
      </c>
      <c r="D1038" t="s">
        <v>2533</v>
      </c>
      <c r="E1038" t="s">
        <v>2534</v>
      </c>
      <c r="F1038" s="262">
        <v>0</v>
      </c>
      <c r="G1038" t="s">
        <v>261</v>
      </c>
      <c r="H1038" s="263">
        <v>4284800</v>
      </c>
      <c r="I1038" s="262">
        <v>2076.04</v>
      </c>
      <c r="J1038" t="s">
        <v>262</v>
      </c>
      <c r="K1038" s="263">
        <v>2122.34</v>
      </c>
      <c r="L1038" t="s">
        <v>263</v>
      </c>
      <c r="M1038" t="s">
        <v>264</v>
      </c>
      <c r="N1038" t="s">
        <v>265</v>
      </c>
      <c r="O1038" t="s">
        <v>501</v>
      </c>
      <c r="P1038" t="s">
        <v>2535</v>
      </c>
      <c r="Q1038" s="261">
        <v>44819.360173611101</v>
      </c>
    </row>
    <row r="1039" spans="1:17" x14ac:dyDescent="0.35">
      <c r="A1039" t="s">
        <v>2374</v>
      </c>
      <c r="B1039" t="s">
        <v>2375</v>
      </c>
      <c r="C1039" s="261">
        <v>44792</v>
      </c>
      <c r="D1039" t="s">
        <v>2533</v>
      </c>
      <c r="E1039" t="s">
        <v>2536</v>
      </c>
      <c r="F1039" s="262">
        <v>0</v>
      </c>
      <c r="G1039" t="s">
        <v>261</v>
      </c>
      <c r="H1039" s="263">
        <v>231554</v>
      </c>
      <c r="I1039" s="262">
        <v>112.19</v>
      </c>
      <c r="J1039" t="s">
        <v>262</v>
      </c>
      <c r="K1039" s="263">
        <v>114.69</v>
      </c>
      <c r="L1039" t="s">
        <v>263</v>
      </c>
      <c r="M1039" t="s">
        <v>264</v>
      </c>
      <c r="N1039" t="s">
        <v>265</v>
      </c>
      <c r="O1039" t="s">
        <v>501</v>
      </c>
      <c r="P1039" t="s">
        <v>2537</v>
      </c>
      <c r="Q1039" s="261">
        <v>44819.360173611101</v>
      </c>
    </row>
    <row r="1040" spans="1:17" x14ac:dyDescent="0.35">
      <c r="A1040" t="s">
        <v>2374</v>
      </c>
      <c r="B1040" t="s">
        <v>2375</v>
      </c>
      <c r="C1040" s="261">
        <v>44792</v>
      </c>
      <c r="D1040" t="s">
        <v>2533</v>
      </c>
      <c r="E1040" t="s">
        <v>2538</v>
      </c>
      <c r="F1040" s="262">
        <v>0</v>
      </c>
      <c r="G1040" t="s">
        <v>261</v>
      </c>
      <c r="H1040" s="263">
        <v>1900844</v>
      </c>
      <c r="I1040" s="262">
        <v>920.98</v>
      </c>
      <c r="J1040" t="s">
        <v>262</v>
      </c>
      <c r="K1040" s="263">
        <v>941.52</v>
      </c>
      <c r="L1040" t="s">
        <v>263</v>
      </c>
      <c r="M1040" t="s">
        <v>264</v>
      </c>
      <c r="N1040" t="s">
        <v>265</v>
      </c>
      <c r="O1040" t="s">
        <v>501</v>
      </c>
      <c r="P1040" t="s">
        <v>2539</v>
      </c>
      <c r="Q1040" s="261">
        <v>44819.360173611101</v>
      </c>
    </row>
    <row r="1041" spans="1:17" x14ac:dyDescent="0.35">
      <c r="A1041" t="s">
        <v>2374</v>
      </c>
      <c r="B1041" t="s">
        <v>2375</v>
      </c>
      <c r="C1041" s="261">
        <v>44792</v>
      </c>
      <c r="D1041" t="s">
        <v>2533</v>
      </c>
      <c r="E1041" t="s">
        <v>2540</v>
      </c>
      <c r="F1041" s="262">
        <v>0</v>
      </c>
      <c r="G1041" t="s">
        <v>261</v>
      </c>
      <c r="H1041" s="263">
        <v>2900875</v>
      </c>
      <c r="I1041" s="262">
        <v>1405.51</v>
      </c>
      <c r="J1041" t="s">
        <v>262</v>
      </c>
      <c r="K1041" s="263">
        <v>1436.85</v>
      </c>
      <c r="L1041" t="s">
        <v>263</v>
      </c>
      <c r="M1041" t="s">
        <v>264</v>
      </c>
      <c r="N1041" t="s">
        <v>265</v>
      </c>
      <c r="O1041" t="s">
        <v>501</v>
      </c>
      <c r="P1041" t="s">
        <v>2541</v>
      </c>
      <c r="Q1041" s="261">
        <v>44819.360173611101</v>
      </c>
    </row>
    <row r="1042" spans="1:17" x14ac:dyDescent="0.35">
      <c r="A1042" t="s">
        <v>2374</v>
      </c>
      <c r="B1042" t="s">
        <v>2375</v>
      </c>
      <c r="C1042" s="261">
        <v>44792</v>
      </c>
      <c r="D1042" t="s">
        <v>2533</v>
      </c>
      <c r="E1042" t="s">
        <v>2542</v>
      </c>
      <c r="F1042" s="262">
        <v>0</v>
      </c>
      <c r="G1042" t="s">
        <v>261</v>
      </c>
      <c r="H1042" s="263">
        <v>786671</v>
      </c>
      <c r="I1042" s="262">
        <v>381.15</v>
      </c>
      <c r="J1042" t="s">
        <v>262</v>
      </c>
      <c r="K1042" s="263">
        <v>389.65</v>
      </c>
      <c r="L1042" t="s">
        <v>263</v>
      </c>
      <c r="M1042" t="s">
        <v>264</v>
      </c>
      <c r="N1042" t="s">
        <v>265</v>
      </c>
      <c r="O1042" t="s">
        <v>501</v>
      </c>
      <c r="P1042" t="s">
        <v>2543</v>
      </c>
      <c r="Q1042" s="261">
        <v>44819.360173611101</v>
      </c>
    </row>
    <row r="1043" spans="1:17" x14ac:dyDescent="0.35">
      <c r="A1043" t="s">
        <v>2374</v>
      </c>
      <c r="B1043" t="s">
        <v>2375</v>
      </c>
      <c r="C1043" s="261">
        <v>44804</v>
      </c>
      <c r="D1043" t="s">
        <v>2544</v>
      </c>
      <c r="E1043" t="s">
        <v>2545</v>
      </c>
      <c r="F1043" s="262">
        <v>0</v>
      </c>
      <c r="G1043" t="s">
        <v>261</v>
      </c>
      <c r="H1043" s="263">
        <v>391567</v>
      </c>
      <c r="I1043" s="262">
        <v>195.22</v>
      </c>
      <c r="J1043" t="s">
        <v>262</v>
      </c>
      <c r="K1043" s="263">
        <v>193.74</v>
      </c>
      <c r="L1043" t="s">
        <v>263</v>
      </c>
      <c r="M1043" t="s">
        <v>264</v>
      </c>
      <c r="N1043" t="s">
        <v>265</v>
      </c>
      <c r="O1043" t="s">
        <v>501</v>
      </c>
      <c r="P1043" t="s">
        <v>2546</v>
      </c>
      <c r="Q1043" s="261">
        <v>44818.3256944444</v>
      </c>
    </row>
    <row r="1044" spans="1:17" x14ac:dyDescent="0.35">
      <c r="A1044" t="s">
        <v>2374</v>
      </c>
      <c r="B1044" t="s">
        <v>2375</v>
      </c>
      <c r="C1044" s="261">
        <v>44804</v>
      </c>
      <c r="D1044" t="s">
        <v>2544</v>
      </c>
      <c r="E1044" t="s">
        <v>2547</v>
      </c>
      <c r="F1044" s="262">
        <v>0</v>
      </c>
      <c r="G1044" t="s">
        <v>261</v>
      </c>
      <c r="H1044" s="263">
        <v>20943</v>
      </c>
      <c r="I1044" s="262">
        <v>10.44</v>
      </c>
      <c r="J1044" t="s">
        <v>262</v>
      </c>
      <c r="K1044" s="263">
        <v>10.36</v>
      </c>
      <c r="L1044" t="s">
        <v>263</v>
      </c>
      <c r="M1044" t="s">
        <v>264</v>
      </c>
      <c r="N1044" t="s">
        <v>265</v>
      </c>
      <c r="O1044" t="s">
        <v>501</v>
      </c>
      <c r="P1044" t="s">
        <v>2548</v>
      </c>
      <c r="Q1044" s="261">
        <v>44818.3256944444</v>
      </c>
    </row>
    <row r="1045" spans="1:17" x14ac:dyDescent="0.35">
      <c r="A1045" t="s">
        <v>2374</v>
      </c>
      <c r="B1045" t="s">
        <v>2375</v>
      </c>
      <c r="C1045" s="261">
        <v>44804</v>
      </c>
      <c r="D1045" t="s">
        <v>2544</v>
      </c>
      <c r="E1045" t="s">
        <v>2549</v>
      </c>
      <c r="F1045" s="262">
        <v>0</v>
      </c>
      <c r="G1045" t="s">
        <v>261</v>
      </c>
      <c r="H1045" s="263">
        <v>169904</v>
      </c>
      <c r="I1045" s="262">
        <v>84.71</v>
      </c>
      <c r="J1045" t="s">
        <v>262</v>
      </c>
      <c r="K1045" s="263">
        <v>84.07</v>
      </c>
      <c r="L1045" t="s">
        <v>263</v>
      </c>
      <c r="M1045" t="s">
        <v>264</v>
      </c>
      <c r="N1045" t="s">
        <v>265</v>
      </c>
      <c r="O1045" t="s">
        <v>501</v>
      </c>
      <c r="P1045" t="s">
        <v>2550</v>
      </c>
      <c r="Q1045" s="261">
        <v>44818.3256944444</v>
      </c>
    </row>
    <row r="1046" spans="1:17" x14ac:dyDescent="0.35">
      <c r="A1046" t="s">
        <v>2374</v>
      </c>
      <c r="B1046" t="s">
        <v>2375</v>
      </c>
      <c r="C1046" s="261">
        <v>44804</v>
      </c>
      <c r="D1046" t="s">
        <v>2544</v>
      </c>
      <c r="E1046" t="s">
        <v>2551</v>
      </c>
      <c r="F1046" s="262">
        <v>0</v>
      </c>
      <c r="G1046" t="s">
        <v>261</v>
      </c>
      <c r="H1046" s="263">
        <v>253240</v>
      </c>
      <c r="I1046" s="262">
        <v>126.25</v>
      </c>
      <c r="J1046" t="s">
        <v>262</v>
      </c>
      <c r="K1046" s="263">
        <v>125.29</v>
      </c>
      <c r="L1046" t="s">
        <v>263</v>
      </c>
      <c r="M1046" t="s">
        <v>264</v>
      </c>
      <c r="N1046" t="s">
        <v>265</v>
      </c>
      <c r="O1046" t="s">
        <v>501</v>
      </c>
      <c r="P1046" t="s">
        <v>2552</v>
      </c>
      <c r="Q1046" s="261">
        <v>44818.3256944444</v>
      </c>
    </row>
    <row r="1047" spans="1:17" x14ac:dyDescent="0.35">
      <c r="A1047" t="s">
        <v>2374</v>
      </c>
      <c r="B1047" t="s">
        <v>2375</v>
      </c>
      <c r="C1047" s="261">
        <v>44804</v>
      </c>
      <c r="D1047" t="s">
        <v>2544</v>
      </c>
      <c r="E1047" t="s">
        <v>2553</v>
      </c>
      <c r="F1047" s="262">
        <v>0</v>
      </c>
      <c r="G1047" t="s">
        <v>261</v>
      </c>
      <c r="H1047" s="263">
        <v>67046</v>
      </c>
      <c r="I1047" s="262">
        <v>33.43</v>
      </c>
      <c r="J1047" t="s">
        <v>262</v>
      </c>
      <c r="K1047" s="263">
        <v>33.18</v>
      </c>
      <c r="L1047" t="s">
        <v>263</v>
      </c>
      <c r="M1047" t="s">
        <v>264</v>
      </c>
      <c r="N1047" t="s">
        <v>265</v>
      </c>
      <c r="O1047" t="s">
        <v>501</v>
      </c>
      <c r="P1047" t="s">
        <v>2554</v>
      </c>
      <c r="Q1047" s="261">
        <v>44818.3256944444</v>
      </c>
    </row>
    <row r="1048" spans="1:17" x14ac:dyDescent="0.35">
      <c r="A1048" t="s">
        <v>2374</v>
      </c>
      <c r="B1048" t="s">
        <v>2375</v>
      </c>
      <c r="C1048" s="261">
        <v>44823</v>
      </c>
      <c r="D1048" t="s">
        <v>2555</v>
      </c>
      <c r="E1048" t="s">
        <v>2556</v>
      </c>
      <c r="F1048" s="262">
        <v>0</v>
      </c>
      <c r="G1048" t="s">
        <v>261</v>
      </c>
      <c r="H1048" s="263">
        <v>231554</v>
      </c>
      <c r="I1048" s="262">
        <v>115.82</v>
      </c>
      <c r="J1048" t="s">
        <v>262</v>
      </c>
      <c r="K1048" s="263">
        <v>115.48</v>
      </c>
      <c r="L1048" t="s">
        <v>263</v>
      </c>
      <c r="M1048" t="s">
        <v>264</v>
      </c>
      <c r="N1048" t="s">
        <v>265</v>
      </c>
      <c r="O1048" t="s">
        <v>501</v>
      </c>
      <c r="P1048" t="s">
        <v>2557</v>
      </c>
      <c r="Q1048" s="261">
        <v>44812.363414351901</v>
      </c>
    </row>
    <row r="1049" spans="1:17" x14ac:dyDescent="0.35">
      <c r="A1049" t="s">
        <v>2374</v>
      </c>
      <c r="B1049" t="s">
        <v>2375</v>
      </c>
      <c r="C1049" s="261">
        <v>44823</v>
      </c>
      <c r="D1049" t="s">
        <v>2555</v>
      </c>
      <c r="E1049" t="s">
        <v>2558</v>
      </c>
      <c r="F1049" s="262">
        <v>0</v>
      </c>
      <c r="G1049" t="s">
        <v>261</v>
      </c>
      <c r="H1049" s="263">
        <v>2900875</v>
      </c>
      <c r="I1049" s="262">
        <v>1451.01</v>
      </c>
      <c r="J1049" t="s">
        <v>262</v>
      </c>
      <c r="K1049" s="263">
        <v>1446.8</v>
      </c>
      <c r="L1049" t="s">
        <v>263</v>
      </c>
      <c r="M1049" t="s">
        <v>264</v>
      </c>
      <c r="N1049" t="s">
        <v>265</v>
      </c>
      <c r="O1049" t="s">
        <v>501</v>
      </c>
      <c r="P1049" t="s">
        <v>2559</v>
      </c>
      <c r="Q1049" s="261">
        <v>44812.363414351901</v>
      </c>
    </row>
    <row r="1050" spans="1:17" x14ac:dyDescent="0.35">
      <c r="A1050" t="s">
        <v>2374</v>
      </c>
      <c r="B1050" t="s">
        <v>2375</v>
      </c>
      <c r="C1050" s="261">
        <v>44823</v>
      </c>
      <c r="D1050" t="s">
        <v>2555</v>
      </c>
      <c r="E1050" t="s">
        <v>2560</v>
      </c>
      <c r="F1050" s="262">
        <v>0</v>
      </c>
      <c r="G1050" t="s">
        <v>261</v>
      </c>
      <c r="H1050" s="263">
        <v>1900844</v>
      </c>
      <c r="I1050" s="262">
        <v>950.8</v>
      </c>
      <c r="J1050" t="s">
        <v>262</v>
      </c>
      <c r="K1050" s="263">
        <v>948.04</v>
      </c>
      <c r="L1050" t="s">
        <v>263</v>
      </c>
      <c r="M1050" t="s">
        <v>264</v>
      </c>
      <c r="N1050" t="s">
        <v>265</v>
      </c>
      <c r="O1050" t="s">
        <v>501</v>
      </c>
      <c r="P1050" t="s">
        <v>2561</v>
      </c>
      <c r="Q1050" s="261">
        <v>44812.363414351901</v>
      </c>
    </row>
    <row r="1051" spans="1:17" x14ac:dyDescent="0.35">
      <c r="A1051" t="s">
        <v>2374</v>
      </c>
      <c r="B1051" t="s">
        <v>2375</v>
      </c>
      <c r="C1051" s="261">
        <v>44823</v>
      </c>
      <c r="D1051" t="s">
        <v>2555</v>
      </c>
      <c r="E1051" t="s">
        <v>2562</v>
      </c>
      <c r="F1051" s="262">
        <v>0</v>
      </c>
      <c r="G1051" t="s">
        <v>261</v>
      </c>
      <c r="H1051" s="263">
        <v>786671</v>
      </c>
      <c r="I1051" s="262">
        <v>393.49</v>
      </c>
      <c r="J1051" t="s">
        <v>262</v>
      </c>
      <c r="K1051" s="263">
        <v>392.35</v>
      </c>
      <c r="L1051" t="s">
        <v>263</v>
      </c>
      <c r="M1051" t="s">
        <v>264</v>
      </c>
      <c r="N1051" t="s">
        <v>265</v>
      </c>
      <c r="O1051" t="s">
        <v>501</v>
      </c>
      <c r="P1051" t="s">
        <v>2563</v>
      </c>
      <c r="Q1051" s="261">
        <v>44812.363414351901</v>
      </c>
    </row>
    <row r="1052" spans="1:17" x14ac:dyDescent="0.35">
      <c r="A1052" t="s">
        <v>2374</v>
      </c>
      <c r="B1052" t="s">
        <v>2375</v>
      </c>
      <c r="C1052" s="261">
        <v>44823</v>
      </c>
      <c r="D1052" t="s">
        <v>2555</v>
      </c>
      <c r="E1052" t="s">
        <v>2564</v>
      </c>
      <c r="F1052" s="262">
        <v>0</v>
      </c>
      <c r="G1052" t="s">
        <v>261</v>
      </c>
      <c r="H1052" s="263">
        <v>4284800</v>
      </c>
      <c r="I1052" s="262">
        <v>2143.25</v>
      </c>
      <c r="J1052" t="s">
        <v>262</v>
      </c>
      <c r="K1052" s="263">
        <v>2137.0300000000002</v>
      </c>
      <c r="L1052" t="s">
        <v>263</v>
      </c>
      <c r="M1052" t="s">
        <v>264</v>
      </c>
      <c r="N1052" t="s">
        <v>265</v>
      </c>
      <c r="O1052" t="s">
        <v>501</v>
      </c>
      <c r="P1052" t="s">
        <v>2565</v>
      </c>
      <c r="Q1052" s="261">
        <v>44812.363414351901</v>
      </c>
    </row>
    <row r="1053" spans="1:17" x14ac:dyDescent="0.35">
      <c r="A1053" t="s">
        <v>2374</v>
      </c>
      <c r="B1053" t="s">
        <v>2375</v>
      </c>
      <c r="C1053" s="261">
        <v>44823</v>
      </c>
      <c r="D1053" t="s">
        <v>2566</v>
      </c>
      <c r="E1053" t="s">
        <v>2567</v>
      </c>
      <c r="F1053" s="262">
        <v>0</v>
      </c>
      <c r="G1053" t="s">
        <v>261</v>
      </c>
      <c r="H1053" s="263">
        <v>-2900875</v>
      </c>
      <c r="I1053" s="262">
        <v>-1451.01</v>
      </c>
      <c r="J1053" t="s">
        <v>262</v>
      </c>
      <c r="K1053" s="263">
        <v>-1446.8</v>
      </c>
      <c r="L1053" t="s">
        <v>263</v>
      </c>
      <c r="M1053" t="s">
        <v>264</v>
      </c>
      <c r="N1053" t="s">
        <v>265</v>
      </c>
      <c r="O1053" t="s">
        <v>501</v>
      </c>
      <c r="P1053" t="s">
        <v>2568</v>
      </c>
      <c r="Q1053" s="261">
        <v>44826.684201388904</v>
      </c>
    </row>
    <row r="1054" spans="1:17" x14ac:dyDescent="0.35">
      <c r="A1054" t="s">
        <v>2374</v>
      </c>
      <c r="B1054" t="s">
        <v>2375</v>
      </c>
      <c r="C1054" s="261">
        <v>44823</v>
      </c>
      <c r="D1054" t="s">
        <v>2566</v>
      </c>
      <c r="E1054" t="s">
        <v>2569</v>
      </c>
      <c r="F1054" s="262">
        <v>0</v>
      </c>
      <c r="G1054" t="s">
        <v>261</v>
      </c>
      <c r="H1054" s="263">
        <v>-4284800</v>
      </c>
      <c r="I1054" s="262">
        <v>-2143.25</v>
      </c>
      <c r="J1054" t="s">
        <v>262</v>
      </c>
      <c r="K1054" s="263">
        <v>-2137.0300000000002</v>
      </c>
      <c r="L1054" t="s">
        <v>263</v>
      </c>
      <c r="M1054" t="s">
        <v>264</v>
      </c>
      <c r="N1054" t="s">
        <v>265</v>
      </c>
      <c r="O1054" t="s">
        <v>501</v>
      </c>
      <c r="P1054" t="s">
        <v>2570</v>
      </c>
      <c r="Q1054" s="261">
        <v>44826.684212963002</v>
      </c>
    </row>
    <row r="1055" spans="1:17" x14ac:dyDescent="0.35">
      <c r="A1055" t="s">
        <v>2374</v>
      </c>
      <c r="B1055" t="s">
        <v>2375</v>
      </c>
      <c r="C1055" s="261">
        <v>44823</v>
      </c>
      <c r="D1055" t="s">
        <v>2566</v>
      </c>
      <c r="E1055" t="s">
        <v>2571</v>
      </c>
      <c r="F1055" s="262">
        <v>0</v>
      </c>
      <c r="G1055" t="s">
        <v>261</v>
      </c>
      <c r="H1055" s="263">
        <v>-231554</v>
      </c>
      <c r="I1055" s="262">
        <v>-115.82</v>
      </c>
      <c r="J1055" t="s">
        <v>262</v>
      </c>
      <c r="K1055" s="263">
        <v>-115.48</v>
      </c>
      <c r="L1055" t="s">
        <v>263</v>
      </c>
      <c r="M1055" t="s">
        <v>264</v>
      </c>
      <c r="N1055" t="s">
        <v>265</v>
      </c>
      <c r="O1055" t="s">
        <v>501</v>
      </c>
      <c r="P1055" t="s">
        <v>2572</v>
      </c>
      <c r="Q1055" s="261">
        <v>44826.684212963002</v>
      </c>
    </row>
    <row r="1056" spans="1:17" x14ac:dyDescent="0.35">
      <c r="A1056" t="s">
        <v>2374</v>
      </c>
      <c r="B1056" t="s">
        <v>2375</v>
      </c>
      <c r="C1056" s="261">
        <v>44823</v>
      </c>
      <c r="D1056" t="s">
        <v>2566</v>
      </c>
      <c r="E1056" t="s">
        <v>2573</v>
      </c>
      <c r="F1056" s="262">
        <v>0</v>
      </c>
      <c r="G1056" t="s">
        <v>261</v>
      </c>
      <c r="H1056" s="263">
        <v>-1900844</v>
      </c>
      <c r="I1056" s="262">
        <v>-950.8</v>
      </c>
      <c r="J1056" t="s">
        <v>262</v>
      </c>
      <c r="K1056" s="263">
        <v>-948.04</v>
      </c>
      <c r="L1056" t="s">
        <v>263</v>
      </c>
      <c r="M1056" t="s">
        <v>264</v>
      </c>
      <c r="N1056" t="s">
        <v>265</v>
      </c>
      <c r="O1056" t="s">
        <v>501</v>
      </c>
      <c r="P1056" t="s">
        <v>2574</v>
      </c>
      <c r="Q1056" s="261">
        <v>44826.684201388904</v>
      </c>
    </row>
    <row r="1057" spans="1:17" x14ac:dyDescent="0.35">
      <c r="A1057" t="s">
        <v>2374</v>
      </c>
      <c r="B1057" t="s">
        <v>2375</v>
      </c>
      <c r="C1057" s="261">
        <v>44823</v>
      </c>
      <c r="D1057" t="s">
        <v>2566</v>
      </c>
      <c r="E1057" t="s">
        <v>2575</v>
      </c>
      <c r="F1057" s="262">
        <v>0</v>
      </c>
      <c r="G1057" t="s">
        <v>261</v>
      </c>
      <c r="H1057" s="263">
        <v>-786671</v>
      </c>
      <c r="I1057" s="262">
        <v>-393.49</v>
      </c>
      <c r="J1057" t="s">
        <v>262</v>
      </c>
      <c r="K1057" s="263">
        <v>-392.35</v>
      </c>
      <c r="L1057" t="s">
        <v>263</v>
      </c>
      <c r="M1057" t="s">
        <v>264</v>
      </c>
      <c r="N1057" t="s">
        <v>265</v>
      </c>
      <c r="O1057" t="s">
        <v>501</v>
      </c>
      <c r="P1057" t="s">
        <v>2576</v>
      </c>
      <c r="Q1057" s="261">
        <v>44826.684201388904</v>
      </c>
    </row>
    <row r="1058" spans="1:17" x14ac:dyDescent="0.35">
      <c r="A1058" t="s">
        <v>2374</v>
      </c>
      <c r="B1058" t="s">
        <v>2375</v>
      </c>
      <c r="C1058" s="261">
        <v>44826</v>
      </c>
      <c r="D1058" t="s">
        <v>499</v>
      </c>
      <c r="E1058" t="s">
        <v>2577</v>
      </c>
      <c r="F1058" s="262">
        <v>0</v>
      </c>
      <c r="G1058" t="s">
        <v>261</v>
      </c>
      <c r="H1058" s="263">
        <v>231554</v>
      </c>
      <c r="I1058" s="262">
        <v>114.65</v>
      </c>
      <c r="J1058" t="s">
        <v>262</v>
      </c>
      <c r="K1058" s="263">
        <v>114.32</v>
      </c>
      <c r="L1058" t="s">
        <v>263</v>
      </c>
      <c r="M1058" t="s">
        <v>264</v>
      </c>
      <c r="N1058" t="s">
        <v>265</v>
      </c>
      <c r="O1058" t="s">
        <v>501</v>
      </c>
      <c r="P1058" t="s">
        <v>2578</v>
      </c>
      <c r="Q1058" s="261">
        <v>44847.434212963002</v>
      </c>
    </row>
    <row r="1059" spans="1:17" x14ac:dyDescent="0.35">
      <c r="A1059" t="s">
        <v>2374</v>
      </c>
      <c r="B1059" t="s">
        <v>2375</v>
      </c>
      <c r="C1059" s="261">
        <v>44826</v>
      </c>
      <c r="D1059" t="s">
        <v>499</v>
      </c>
      <c r="E1059" t="s">
        <v>2579</v>
      </c>
      <c r="F1059" s="262">
        <v>0</v>
      </c>
      <c r="G1059" t="s">
        <v>261</v>
      </c>
      <c r="H1059" s="263">
        <v>786671</v>
      </c>
      <c r="I1059" s="262">
        <v>389.52</v>
      </c>
      <c r="J1059" t="s">
        <v>262</v>
      </c>
      <c r="K1059" s="263">
        <v>388.39</v>
      </c>
      <c r="L1059" t="s">
        <v>263</v>
      </c>
      <c r="M1059" t="s">
        <v>264</v>
      </c>
      <c r="N1059" t="s">
        <v>265</v>
      </c>
      <c r="O1059" t="s">
        <v>501</v>
      </c>
      <c r="P1059" t="s">
        <v>2580</v>
      </c>
      <c r="Q1059" s="261">
        <v>44847.434212963002</v>
      </c>
    </row>
    <row r="1060" spans="1:17" x14ac:dyDescent="0.35">
      <c r="A1060" t="s">
        <v>2374</v>
      </c>
      <c r="B1060" t="s">
        <v>2375</v>
      </c>
      <c r="C1060" s="261">
        <v>44834</v>
      </c>
      <c r="D1060" t="s">
        <v>505</v>
      </c>
      <c r="E1060" t="s">
        <v>2581</v>
      </c>
      <c r="F1060" s="262">
        <v>0</v>
      </c>
      <c r="G1060" t="s">
        <v>261</v>
      </c>
      <c r="H1060" s="263">
        <v>20943</v>
      </c>
      <c r="I1060" s="262">
        <v>10.37</v>
      </c>
      <c r="J1060" t="s">
        <v>262</v>
      </c>
      <c r="K1060" s="263">
        <v>9.99</v>
      </c>
      <c r="L1060" t="s">
        <v>263</v>
      </c>
      <c r="M1060" t="s">
        <v>264</v>
      </c>
      <c r="N1060" t="s">
        <v>265</v>
      </c>
      <c r="O1060" t="s">
        <v>501</v>
      </c>
      <c r="P1060" t="s">
        <v>2582</v>
      </c>
      <c r="Q1060" s="261">
        <v>44847.434675925899</v>
      </c>
    </row>
    <row r="1061" spans="1:17" x14ac:dyDescent="0.35">
      <c r="A1061" t="s">
        <v>2374</v>
      </c>
      <c r="B1061" t="s">
        <v>2375</v>
      </c>
      <c r="C1061" s="261">
        <v>44834</v>
      </c>
      <c r="D1061" t="s">
        <v>505</v>
      </c>
      <c r="E1061" t="s">
        <v>2583</v>
      </c>
      <c r="F1061" s="262">
        <v>0</v>
      </c>
      <c r="G1061" t="s">
        <v>261</v>
      </c>
      <c r="H1061" s="263">
        <v>67045</v>
      </c>
      <c r="I1061" s="262">
        <v>33.200000000000003</v>
      </c>
      <c r="J1061" t="s">
        <v>262</v>
      </c>
      <c r="K1061" s="263">
        <v>31.99</v>
      </c>
      <c r="L1061" t="s">
        <v>263</v>
      </c>
      <c r="M1061" t="s">
        <v>264</v>
      </c>
      <c r="N1061" t="s">
        <v>265</v>
      </c>
      <c r="O1061" t="s">
        <v>501</v>
      </c>
      <c r="P1061" t="s">
        <v>2584</v>
      </c>
      <c r="Q1061" s="261">
        <v>44847.434675925899</v>
      </c>
    </row>
    <row r="1062" spans="1:17" x14ac:dyDescent="0.35">
      <c r="A1062" t="s">
        <v>2374</v>
      </c>
      <c r="B1062" t="s">
        <v>2375</v>
      </c>
      <c r="C1062" s="261">
        <v>44854</v>
      </c>
      <c r="D1062" t="s">
        <v>1923</v>
      </c>
      <c r="E1062" t="s">
        <v>2585</v>
      </c>
      <c r="F1062" s="262">
        <v>0</v>
      </c>
      <c r="G1062" t="s">
        <v>261</v>
      </c>
      <c r="H1062" s="263">
        <v>244084</v>
      </c>
      <c r="I1062" s="262">
        <v>123.7</v>
      </c>
      <c r="J1062" t="s">
        <v>262</v>
      </c>
      <c r="K1062" s="263">
        <v>120.31</v>
      </c>
      <c r="L1062" t="s">
        <v>263</v>
      </c>
      <c r="M1062" t="s">
        <v>264</v>
      </c>
      <c r="N1062" t="s">
        <v>265</v>
      </c>
      <c r="O1062" t="s">
        <v>501</v>
      </c>
      <c r="P1062" t="s">
        <v>2586</v>
      </c>
      <c r="Q1062" s="261">
        <v>44869.520289351902</v>
      </c>
    </row>
    <row r="1063" spans="1:17" x14ac:dyDescent="0.35">
      <c r="A1063" t="s">
        <v>2374</v>
      </c>
      <c r="B1063" t="s">
        <v>2375</v>
      </c>
      <c r="C1063" s="261">
        <v>44854</v>
      </c>
      <c r="D1063" t="s">
        <v>1923</v>
      </c>
      <c r="E1063" t="s">
        <v>2587</v>
      </c>
      <c r="F1063" s="262">
        <v>0</v>
      </c>
      <c r="G1063" t="s">
        <v>261</v>
      </c>
      <c r="H1063" s="263">
        <v>786671</v>
      </c>
      <c r="I1063" s="262">
        <v>398.66</v>
      </c>
      <c r="J1063" t="s">
        <v>262</v>
      </c>
      <c r="K1063" s="263">
        <v>387.74</v>
      </c>
      <c r="L1063" t="s">
        <v>263</v>
      </c>
      <c r="M1063" t="s">
        <v>264</v>
      </c>
      <c r="N1063" t="s">
        <v>265</v>
      </c>
      <c r="O1063" t="s">
        <v>501</v>
      </c>
      <c r="P1063" t="s">
        <v>2588</v>
      </c>
      <c r="Q1063" s="261">
        <v>44869.520289351902</v>
      </c>
    </row>
    <row r="1064" spans="1:17" x14ac:dyDescent="0.35">
      <c r="A1064" t="s">
        <v>2374</v>
      </c>
      <c r="B1064" t="s">
        <v>2375</v>
      </c>
      <c r="C1064" s="261">
        <v>44862</v>
      </c>
      <c r="D1064" t="s">
        <v>588</v>
      </c>
      <c r="E1064" t="s">
        <v>2589</v>
      </c>
      <c r="F1064" s="262">
        <v>0</v>
      </c>
      <c r="G1064" t="s">
        <v>261</v>
      </c>
      <c r="H1064" s="263">
        <v>-1804375</v>
      </c>
      <c r="I1064" s="262">
        <v>-828.33</v>
      </c>
      <c r="J1064" t="s">
        <v>262</v>
      </c>
      <c r="K1064" s="263">
        <v>-814.66</v>
      </c>
      <c r="L1064" t="s">
        <v>263</v>
      </c>
      <c r="M1064" t="s">
        <v>264</v>
      </c>
      <c r="N1064" t="s">
        <v>265</v>
      </c>
      <c r="O1064" t="s">
        <v>501</v>
      </c>
      <c r="P1064" t="s">
        <v>2590</v>
      </c>
      <c r="Q1064" s="261">
        <v>44869.520208333299</v>
      </c>
    </row>
    <row r="1065" spans="1:17" x14ac:dyDescent="0.35">
      <c r="A1065" t="s">
        <v>2374</v>
      </c>
      <c r="B1065" t="s">
        <v>2375</v>
      </c>
      <c r="C1065" s="261">
        <v>44862</v>
      </c>
      <c r="D1065" t="s">
        <v>591</v>
      </c>
      <c r="E1065" t="s">
        <v>2591</v>
      </c>
      <c r="F1065" s="262">
        <v>0</v>
      </c>
      <c r="G1065" t="s">
        <v>261</v>
      </c>
      <c r="H1065" s="263">
        <v>-2063000</v>
      </c>
      <c r="I1065" s="262">
        <v>-936.02</v>
      </c>
      <c r="J1065" t="s">
        <v>262</v>
      </c>
      <c r="K1065" s="263">
        <v>-920.58</v>
      </c>
      <c r="L1065" t="s">
        <v>263</v>
      </c>
      <c r="M1065" t="s">
        <v>264</v>
      </c>
      <c r="N1065" t="s">
        <v>265</v>
      </c>
      <c r="O1065" t="s">
        <v>501</v>
      </c>
      <c r="P1065" t="s">
        <v>2592</v>
      </c>
      <c r="Q1065" s="261">
        <v>44869.520208333299</v>
      </c>
    </row>
    <row r="1066" spans="1:17" x14ac:dyDescent="0.35">
      <c r="A1066" t="s">
        <v>2374</v>
      </c>
      <c r="B1066" t="s">
        <v>2375</v>
      </c>
      <c r="C1066" s="261">
        <v>44862</v>
      </c>
      <c r="D1066" t="s">
        <v>594</v>
      </c>
      <c r="E1066" t="s">
        <v>2593</v>
      </c>
      <c r="F1066" s="262">
        <v>0</v>
      </c>
      <c r="G1066" t="s">
        <v>261</v>
      </c>
      <c r="H1066" s="263">
        <v>-1527000</v>
      </c>
      <c r="I1066" s="262">
        <v>-692.83</v>
      </c>
      <c r="J1066" t="s">
        <v>262</v>
      </c>
      <c r="K1066" s="263">
        <v>-681.4</v>
      </c>
      <c r="L1066" t="s">
        <v>263</v>
      </c>
      <c r="M1066" t="s">
        <v>264</v>
      </c>
      <c r="N1066" t="s">
        <v>265</v>
      </c>
      <c r="O1066" t="s">
        <v>501</v>
      </c>
      <c r="P1066" t="s">
        <v>2594</v>
      </c>
      <c r="Q1066" s="261">
        <v>44869.520208333299</v>
      </c>
    </row>
    <row r="1067" spans="1:17" x14ac:dyDescent="0.35">
      <c r="A1067" t="s">
        <v>2374</v>
      </c>
      <c r="B1067" t="s">
        <v>2375</v>
      </c>
      <c r="C1067" s="261">
        <v>44862</v>
      </c>
      <c r="D1067" t="s">
        <v>597</v>
      </c>
      <c r="E1067" t="s">
        <v>2595</v>
      </c>
      <c r="F1067" s="262">
        <v>0</v>
      </c>
      <c r="G1067" t="s">
        <v>261</v>
      </c>
      <c r="H1067" s="263">
        <v>-485594</v>
      </c>
      <c r="I1067" s="262">
        <v>-221.99</v>
      </c>
      <c r="J1067" t="s">
        <v>262</v>
      </c>
      <c r="K1067" s="263">
        <v>-218.33</v>
      </c>
      <c r="L1067" t="s">
        <v>263</v>
      </c>
      <c r="M1067" t="s">
        <v>264</v>
      </c>
      <c r="N1067" t="s">
        <v>265</v>
      </c>
      <c r="O1067" t="s">
        <v>501</v>
      </c>
      <c r="P1067" t="s">
        <v>2596</v>
      </c>
      <c r="Q1067" s="261">
        <v>44869.520219907397</v>
      </c>
    </row>
    <row r="1068" spans="1:17" x14ac:dyDescent="0.35">
      <c r="A1068" t="s">
        <v>2374</v>
      </c>
      <c r="B1068" t="s">
        <v>2375</v>
      </c>
      <c r="C1068" s="261">
        <v>44862</v>
      </c>
      <c r="D1068" t="s">
        <v>2597</v>
      </c>
      <c r="E1068" t="s">
        <v>2598</v>
      </c>
      <c r="F1068" s="262">
        <v>0</v>
      </c>
      <c r="G1068" t="s">
        <v>261</v>
      </c>
      <c r="H1068" s="263">
        <v>-1804375</v>
      </c>
      <c r="I1068" s="262">
        <v>-803.62</v>
      </c>
      <c r="J1068" t="s">
        <v>262</v>
      </c>
      <c r="K1068" s="263">
        <v>-790.36</v>
      </c>
      <c r="L1068" t="s">
        <v>263</v>
      </c>
      <c r="M1068" t="s">
        <v>264</v>
      </c>
      <c r="N1068" t="s">
        <v>265</v>
      </c>
      <c r="O1068" t="s">
        <v>501</v>
      </c>
      <c r="P1068" t="s">
        <v>2599</v>
      </c>
      <c r="Q1068" s="261">
        <v>44869.520219907397</v>
      </c>
    </row>
    <row r="1069" spans="1:17" x14ac:dyDescent="0.35">
      <c r="A1069" t="s">
        <v>2374</v>
      </c>
      <c r="B1069" t="s">
        <v>2375</v>
      </c>
      <c r="C1069" s="261">
        <v>44862</v>
      </c>
      <c r="D1069" t="s">
        <v>2600</v>
      </c>
      <c r="E1069" t="s">
        <v>2601</v>
      </c>
      <c r="F1069" s="262">
        <v>0</v>
      </c>
      <c r="G1069" t="s">
        <v>261</v>
      </c>
      <c r="H1069" s="263">
        <v>-751305</v>
      </c>
      <c r="I1069" s="262">
        <v>-334.61</v>
      </c>
      <c r="J1069" t="s">
        <v>262</v>
      </c>
      <c r="K1069" s="263">
        <v>-329.09</v>
      </c>
      <c r="L1069" t="s">
        <v>263</v>
      </c>
      <c r="M1069" t="s">
        <v>264</v>
      </c>
      <c r="N1069" t="s">
        <v>265</v>
      </c>
      <c r="O1069" t="s">
        <v>501</v>
      </c>
      <c r="P1069" t="s">
        <v>2602</v>
      </c>
      <c r="Q1069" s="261">
        <v>44869.520219907397</v>
      </c>
    </row>
    <row r="1070" spans="1:17" x14ac:dyDescent="0.35">
      <c r="A1070" t="s">
        <v>2374</v>
      </c>
      <c r="B1070" t="s">
        <v>2375</v>
      </c>
      <c r="C1070" s="261">
        <v>44862</v>
      </c>
      <c r="D1070" t="s">
        <v>2603</v>
      </c>
      <c r="E1070" t="s">
        <v>2604</v>
      </c>
      <c r="F1070" s="262">
        <v>0</v>
      </c>
      <c r="G1070" t="s">
        <v>261</v>
      </c>
      <c r="H1070" s="263">
        <v>-226380</v>
      </c>
      <c r="I1070" s="262">
        <v>-100.82</v>
      </c>
      <c r="J1070" t="s">
        <v>262</v>
      </c>
      <c r="K1070" s="263">
        <v>-99.16</v>
      </c>
      <c r="L1070" t="s">
        <v>263</v>
      </c>
      <c r="M1070" t="s">
        <v>264</v>
      </c>
      <c r="N1070" t="s">
        <v>265</v>
      </c>
      <c r="O1070" t="s">
        <v>501</v>
      </c>
      <c r="P1070" t="s">
        <v>2605</v>
      </c>
      <c r="Q1070" s="261">
        <v>44869.520219907397</v>
      </c>
    </row>
    <row r="1071" spans="1:17" x14ac:dyDescent="0.35">
      <c r="A1071" t="s">
        <v>2374</v>
      </c>
      <c r="B1071" t="s">
        <v>2375</v>
      </c>
      <c r="C1071" s="261">
        <v>44862</v>
      </c>
      <c r="D1071" t="s">
        <v>600</v>
      </c>
      <c r="E1071" t="s">
        <v>2606</v>
      </c>
      <c r="F1071" s="262">
        <v>0</v>
      </c>
      <c r="G1071" t="s">
        <v>261</v>
      </c>
      <c r="H1071" s="263">
        <v>-253240</v>
      </c>
      <c r="I1071" s="262">
        <v>-118.15</v>
      </c>
      <c r="J1071" t="s">
        <v>262</v>
      </c>
      <c r="K1071" s="263">
        <v>-116.2</v>
      </c>
      <c r="L1071" t="s">
        <v>263</v>
      </c>
      <c r="M1071" t="s">
        <v>264</v>
      </c>
      <c r="N1071" t="s">
        <v>265</v>
      </c>
      <c r="O1071" t="s">
        <v>501</v>
      </c>
      <c r="P1071" t="s">
        <v>2607</v>
      </c>
      <c r="Q1071" s="261">
        <v>44869.520219907397</v>
      </c>
    </row>
    <row r="1072" spans="1:17" x14ac:dyDescent="0.35">
      <c r="A1072" t="s">
        <v>2374</v>
      </c>
      <c r="B1072" t="s">
        <v>2375</v>
      </c>
      <c r="C1072" s="261">
        <v>44862</v>
      </c>
      <c r="D1072" t="s">
        <v>603</v>
      </c>
      <c r="E1072" t="s">
        <v>2608</v>
      </c>
      <c r="F1072" s="262">
        <v>0</v>
      </c>
      <c r="G1072" t="s">
        <v>261</v>
      </c>
      <c r="H1072" s="263">
        <v>-161865</v>
      </c>
      <c r="I1072" s="262">
        <v>-75.52</v>
      </c>
      <c r="J1072" t="s">
        <v>262</v>
      </c>
      <c r="K1072" s="263">
        <v>-74.27</v>
      </c>
      <c r="L1072" t="s">
        <v>263</v>
      </c>
      <c r="M1072" t="s">
        <v>264</v>
      </c>
      <c r="N1072" t="s">
        <v>265</v>
      </c>
      <c r="O1072" t="s">
        <v>501</v>
      </c>
      <c r="P1072" t="s">
        <v>2609</v>
      </c>
      <c r="Q1072" s="261">
        <v>44869.520219907397</v>
      </c>
    </row>
    <row r="1073" spans="1:17" x14ac:dyDescent="0.35">
      <c r="A1073" t="s">
        <v>2374</v>
      </c>
      <c r="B1073" t="s">
        <v>2375</v>
      </c>
      <c r="C1073" s="261">
        <v>44862</v>
      </c>
      <c r="D1073" t="s">
        <v>606</v>
      </c>
      <c r="E1073" t="s">
        <v>2610</v>
      </c>
      <c r="F1073" s="262">
        <v>0</v>
      </c>
      <c r="G1073" t="s">
        <v>261</v>
      </c>
      <c r="H1073" s="263">
        <v>-2900875</v>
      </c>
      <c r="I1073" s="262">
        <v>-1344.17</v>
      </c>
      <c r="J1073" t="s">
        <v>262</v>
      </c>
      <c r="K1073" s="263">
        <v>-1321.99</v>
      </c>
      <c r="L1073" t="s">
        <v>263</v>
      </c>
      <c r="M1073" t="s">
        <v>264</v>
      </c>
      <c r="N1073" t="s">
        <v>265</v>
      </c>
      <c r="O1073" t="s">
        <v>501</v>
      </c>
      <c r="P1073" t="s">
        <v>2611</v>
      </c>
      <c r="Q1073" s="261">
        <v>44869.520219907397</v>
      </c>
    </row>
    <row r="1074" spans="1:17" x14ac:dyDescent="0.35">
      <c r="A1074" t="s">
        <v>2374</v>
      </c>
      <c r="B1074" t="s">
        <v>2375</v>
      </c>
      <c r="C1074" s="261">
        <v>44862</v>
      </c>
      <c r="D1074" t="s">
        <v>609</v>
      </c>
      <c r="E1074" t="s">
        <v>2612</v>
      </c>
      <c r="F1074" s="262">
        <v>0</v>
      </c>
      <c r="G1074" t="s">
        <v>261</v>
      </c>
      <c r="H1074" s="263">
        <v>-1804375</v>
      </c>
      <c r="I1074" s="262">
        <v>-836.09</v>
      </c>
      <c r="J1074" t="s">
        <v>262</v>
      </c>
      <c r="K1074" s="263">
        <v>-822.29</v>
      </c>
      <c r="L1074" t="s">
        <v>263</v>
      </c>
      <c r="M1074" t="s">
        <v>264</v>
      </c>
      <c r="N1074" t="s">
        <v>265</v>
      </c>
      <c r="O1074" t="s">
        <v>501</v>
      </c>
      <c r="P1074" t="s">
        <v>2613</v>
      </c>
      <c r="Q1074" s="261">
        <v>44869.520219907397</v>
      </c>
    </row>
    <row r="1075" spans="1:17" x14ac:dyDescent="0.35">
      <c r="A1075" t="s">
        <v>2374</v>
      </c>
      <c r="B1075" t="s">
        <v>2375</v>
      </c>
      <c r="C1075" s="261">
        <v>44862</v>
      </c>
      <c r="D1075" t="s">
        <v>612</v>
      </c>
      <c r="E1075" t="s">
        <v>2614</v>
      </c>
      <c r="F1075" s="262">
        <v>0</v>
      </c>
      <c r="G1075" t="s">
        <v>261</v>
      </c>
      <c r="H1075" s="263">
        <v>-142200</v>
      </c>
      <c r="I1075" s="262">
        <v>-65.989999999999995</v>
      </c>
      <c r="J1075" t="s">
        <v>262</v>
      </c>
      <c r="K1075" s="263">
        <v>-64.900000000000006</v>
      </c>
      <c r="L1075" t="s">
        <v>263</v>
      </c>
      <c r="M1075" t="s">
        <v>264</v>
      </c>
      <c r="N1075" t="s">
        <v>265</v>
      </c>
      <c r="O1075" t="s">
        <v>501</v>
      </c>
      <c r="P1075" t="s">
        <v>2615</v>
      </c>
      <c r="Q1075" s="261">
        <v>44869.520219907397</v>
      </c>
    </row>
    <row r="1076" spans="1:17" x14ac:dyDescent="0.35">
      <c r="A1076" t="s">
        <v>2374</v>
      </c>
      <c r="B1076" t="s">
        <v>2375</v>
      </c>
      <c r="C1076" s="261">
        <v>44862</v>
      </c>
      <c r="D1076" t="s">
        <v>615</v>
      </c>
      <c r="E1076" t="s">
        <v>2616</v>
      </c>
      <c r="F1076" s="262">
        <v>0</v>
      </c>
      <c r="G1076" t="s">
        <v>261</v>
      </c>
      <c r="H1076" s="263">
        <v>-1396466</v>
      </c>
      <c r="I1076" s="262">
        <v>-670.23</v>
      </c>
      <c r="J1076" t="s">
        <v>262</v>
      </c>
      <c r="K1076" s="263">
        <v>-659.17</v>
      </c>
      <c r="L1076" t="s">
        <v>263</v>
      </c>
      <c r="M1076" t="s">
        <v>264</v>
      </c>
      <c r="N1076" t="s">
        <v>265</v>
      </c>
      <c r="O1076" t="s">
        <v>501</v>
      </c>
      <c r="P1076" t="s">
        <v>2617</v>
      </c>
      <c r="Q1076" s="261">
        <v>44869.520219907397</v>
      </c>
    </row>
    <row r="1077" spans="1:17" x14ac:dyDescent="0.35">
      <c r="A1077" t="s">
        <v>2374</v>
      </c>
      <c r="B1077" t="s">
        <v>2375</v>
      </c>
      <c r="C1077" s="261">
        <v>44862</v>
      </c>
      <c r="D1077" t="s">
        <v>618</v>
      </c>
      <c r="E1077" t="s">
        <v>2618</v>
      </c>
      <c r="F1077" s="262">
        <v>0</v>
      </c>
      <c r="G1077" t="s">
        <v>261</v>
      </c>
      <c r="H1077" s="263">
        <v>-1351466</v>
      </c>
      <c r="I1077" s="262">
        <v>-648.63</v>
      </c>
      <c r="J1077" t="s">
        <v>262</v>
      </c>
      <c r="K1077" s="263">
        <v>-637.92999999999995</v>
      </c>
      <c r="L1077" t="s">
        <v>263</v>
      </c>
      <c r="M1077" t="s">
        <v>264</v>
      </c>
      <c r="N1077" t="s">
        <v>265</v>
      </c>
      <c r="O1077" t="s">
        <v>501</v>
      </c>
      <c r="P1077" t="s">
        <v>2619</v>
      </c>
      <c r="Q1077" s="261">
        <v>44869.520231481503</v>
      </c>
    </row>
    <row r="1078" spans="1:17" x14ac:dyDescent="0.35">
      <c r="A1078" t="s">
        <v>2374</v>
      </c>
      <c r="B1078" t="s">
        <v>2375</v>
      </c>
      <c r="C1078" s="261">
        <v>44862</v>
      </c>
      <c r="D1078" t="s">
        <v>621</v>
      </c>
      <c r="E1078" t="s">
        <v>2620</v>
      </c>
      <c r="F1078" s="262">
        <v>0</v>
      </c>
      <c r="G1078" t="s">
        <v>261</v>
      </c>
      <c r="H1078" s="263">
        <v>-1387466</v>
      </c>
      <c r="I1078" s="262">
        <v>-665.91</v>
      </c>
      <c r="J1078" t="s">
        <v>262</v>
      </c>
      <c r="K1078" s="263">
        <v>-654.91999999999996</v>
      </c>
      <c r="L1078" t="s">
        <v>263</v>
      </c>
      <c r="M1078" t="s">
        <v>264</v>
      </c>
      <c r="N1078" t="s">
        <v>265</v>
      </c>
      <c r="O1078" t="s">
        <v>501</v>
      </c>
      <c r="P1078" t="s">
        <v>2621</v>
      </c>
      <c r="Q1078" s="261">
        <v>44869.520231481503</v>
      </c>
    </row>
    <row r="1079" spans="1:17" x14ac:dyDescent="0.35">
      <c r="A1079" t="s">
        <v>2374</v>
      </c>
      <c r="B1079" t="s">
        <v>2375</v>
      </c>
      <c r="C1079" s="261">
        <v>44862</v>
      </c>
      <c r="D1079" t="s">
        <v>624</v>
      </c>
      <c r="E1079" t="s">
        <v>2622</v>
      </c>
      <c r="F1079" s="262">
        <v>0</v>
      </c>
      <c r="G1079" t="s">
        <v>261</v>
      </c>
      <c r="H1079" s="263">
        <v>-2900875</v>
      </c>
      <c r="I1079" s="262">
        <v>-1365.39</v>
      </c>
      <c r="J1079" t="s">
        <v>262</v>
      </c>
      <c r="K1079" s="263">
        <v>-1342.86</v>
      </c>
      <c r="L1079" t="s">
        <v>263</v>
      </c>
      <c r="M1079" t="s">
        <v>264</v>
      </c>
      <c r="N1079" t="s">
        <v>265</v>
      </c>
      <c r="O1079" t="s">
        <v>501</v>
      </c>
      <c r="P1079" t="s">
        <v>2623</v>
      </c>
      <c r="Q1079" s="261">
        <v>44869.520231481503</v>
      </c>
    </row>
    <row r="1080" spans="1:17" x14ac:dyDescent="0.35">
      <c r="A1080" t="s">
        <v>2374</v>
      </c>
      <c r="B1080" t="s">
        <v>2375</v>
      </c>
      <c r="C1080" s="261">
        <v>44862</v>
      </c>
      <c r="D1080" t="s">
        <v>627</v>
      </c>
      <c r="E1080" t="s">
        <v>2624</v>
      </c>
      <c r="F1080" s="262">
        <v>0</v>
      </c>
      <c r="G1080" t="s">
        <v>261</v>
      </c>
      <c r="H1080" s="263">
        <v>-1900844</v>
      </c>
      <c r="I1080" s="262">
        <v>-894.69</v>
      </c>
      <c r="J1080" t="s">
        <v>262</v>
      </c>
      <c r="K1080" s="263">
        <v>-879.93</v>
      </c>
      <c r="L1080" t="s">
        <v>263</v>
      </c>
      <c r="M1080" t="s">
        <v>264</v>
      </c>
      <c r="N1080" t="s">
        <v>265</v>
      </c>
      <c r="O1080" t="s">
        <v>501</v>
      </c>
      <c r="P1080" t="s">
        <v>2625</v>
      </c>
      <c r="Q1080" s="261">
        <v>44869.520231481503</v>
      </c>
    </row>
    <row r="1081" spans="1:17" x14ac:dyDescent="0.35">
      <c r="A1081" t="s">
        <v>2374</v>
      </c>
      <c r="B1081" t="s">
        <v>2375</v>
      </c>
      <c r="C1081" s="261">
        <v>44862</v>
      </c>
      <c r="D1081" t="s">
        <v>630</v>
      </c>
      <c r="E1081" t="s">
        <v>2626</v>
      </c>
      <c r="F1081" s="262">
        <v>0</v>
      </c>
      <c r="G1081" t="s">
        <v>261</v>
      </c>
      <c r="H1081" s="263">
        <v>-391567</v>
      </c>
      <c r="I1081" s="262">
        <v>-184.3</v>
      </c>
      <c r="J1081" t="s">
        <v>262</v>
      </c>
      <c r="K1081" s="263">
        <v>-181.26</v>
      </c>
      <c r="L1081" t="s">
        <v>263</v>
      </c>
      <c r="M1081" t="s">
        <v>264</v>
      </c>
      <c r="N1081" t="s">
        <v>265</v>
      </c>
      <c r="O1081" t="s">
        <v>501</v>
      </c>
      <c r="P1081" t="s">
        <v>2627</v>
      </c>
      <c r="Q1081" s="261">
        <v>44869.520231481503</v>
      </c>
    </row>
    <row r="1082" spans="1:17" x14ac:dyDescent="0.35">
      <c r="A1082" t="s">
        <v>2374</v>
      </c>
      <c r="B1082" t="s">
        <v>2375</v>
      </c>
      <c r="C1082" s="261">
        <v>44862</v>
      </c>
      <c r="D1082" t="s">
        <v>633</v>
      </c>
      <c r="E1082" t="s">
        <v>2628</v>
      </c>
      <c r="F1082" s="262">
        <v>0</v>
      </c>
      <c r="G1082" t="s">
        <v>261</v>
      </c>
      <c r="H1082" s="263">
        <v>-169904</v>
      </c>
      <c r="I1082" s="262">
        <v>-79.97</v>
      </c>
      <c r="J1082" t="s">
        <v>262</v>
      </c>
      <c r="K1082" s="263">
        <v>-78.650000000000006</v>
      </c>
      <c r="L1082" t="s">
        <v>263</v>
      </c>
      <c r="M1082" t="s">
        <v>264</v>
      </c>
      <c r="N1082" t="s">
        <v>265</v>
      </c>
      <c r="O1082" t="s">
        <v>501</v>
      </c>
      <c r="P1082" t="s">
        <v>2629</v>
      </c>
      <c r="Q1082" s="261">
        <v>44869.520231481503</v>
      </c>
    </row>
    <row r="1083" spans="1:17" x14ac:dyDescent="0.35">
      <c r="A1083" t="s">
        <v>2374</v>
      </c>
      <c r="B1083" t="s">
        <v>2375</v>
      </c>
      <c r="C1083" s="261">
        <v>44862</v>
      </c>
      <c r="D1083" t="s">
        <v>636</v>
      </c>
      <c r="E1083" t="s">
        <v>2630</v>
      </c>
      <c r="F1083" s="262">
        <v>0</v>
      </c>
      <c r="G1083" t="s">
        <v>261</v>
      </c>
      <c r="H1083" s="263">
        <v>-253240</v>
      </c>
      <c r="I1083" s="262">
        <v>-119.2</v>
      </c>
      <c r="J1083" t="s">
        <v>262</v>
      </c>
      <c r="K1083" s="263">
        <v>-117.23</v>
      </c>
      <c r="L1083" t="s">
        <v>263</v>
      </c>
      <c r="M1083" t="s">
        <v>264</v>
      </c>
      <c r="N1083" t="s">
        <v>265</v>
      </c>
      <c r="O1083" t="s">
        <v>501</v>
      </c>
      <c r="P1083" t="s">
        <v>2631</v>
      </c>
      <c r="Q1083" s="261">
        <v>44869.520231481503</v>
      </c>
    </row>
    <row r="1084" spans="1:17" x14ac:dyDescent="0.35">
      <c r="A1084" t="s">
        <v>2374</v>
      </c>
      <c r="B1084" t="s">
        <v>2375</v>
      </c>
      <c r="C1084" s="261">
        <v>44862</v>
      </c>
      <c r="D1084" t="s">
        <v>639</v>
      </c>
      <c r="E1084" t="s">
        <v>2632</v>
      </c>
      <c r="F1084" s="262">
        <v>0</v>
      </c>
      <c r="G1084" t="s">
        <v>261</v>
      </c>
      <c r="H1084" s="263">
        <v>-1900844</v>
      </c>
      <c r="I1084" s="262">
        <v>-899.15</v>
      </c>
      <c r="J1084" t="s">
        <v>262</v>
      </c>
      <c r="K1084" s="263">
        <v>-884.31</v>
      </c>
      <c r="L1084" t="s">
        <v>263</v>
      </c>
      <c r="M1084" t="s">
        <v>264</v>
      </c>
      <c r="N1084" t="s">
        <v>265</v>
      </c>
      <c r="O1084" t="s">
        <v>501</v>
      </c>
      <c r="P1084" t="s">
        <v>2633</v>
      </c>
      <c r="Q1084" s="261">
        <v>44869.520231481503</v>
      </c>
    </row>
    <row r="1085" spans="1:17" x14ac:dyDescent="0.35">
      <c r="A1085" t="s">
        <v>2374</v>
      </c>
      <c r="B1085" t="s">
        <v>2375</v>
      </c>
      <c r="C1085" s="261">
        <v>44862</v>
      </c>
      <c r="D1085" t="s">
        <v>510</v>
      </c>
      <c r="E1085" t="s">
        <v>2634</v>
      </c>
      <c r="F1085" s="262">
        <v>0</v>
      </c>
      <c r="G1085" t="s">
        <v>261</v>
      </c>
      <c r="H1085" s="263">
        <v>-2900875</v>
      </c>
      <c r="I1085" s="262">
        <v>-1372.19</v>
      </c>
      <c r="J1085" t="s">
        <v>262</v>
      </c>
      <c r="K1085" s="263">
        <v>-1349.55</v>
      </c>
      <c r="L1085" t="s">
        <v>263</v>
      </c>
      <c r="M1085" t="s">
        <v>264</v>
      </c>
      <c r="N1085" t="s">
        <v>265</v>
      </c>
      <c r="O1085" t="s">
        <v>501</v>
      </c>
      <c r="P1085" t="s">
        <v>2635</v>
      </c>
      <c r="Q1085" s="261">
        <v>44869.520231481503</v>
      </c>
    </row>
    <row r="1086" spans="1:17" x14ac:dyDescent="0.35">
      <c r="A1086" t="s">
        <v>2374</v>
      </c>
      <c r="B1086" t="s">
        <v>2375</v>
      </c>
      <c r="C1086" s="261">
        <v>44862</v>
      </c>
      <c r="D1086" t="s">
        <v>642</v>
      </c>
      <c r="E1086" t="s">
        <v>2636</v>
      </c>
      <c r="F1086" s="262">
        <v>0</v>
      </c>
      <c r="G1086" t="s">
        <v>261</v>
      </c>
      <c r="H1086" s="263">
        <v>-4284800</v>
      </c>
      <c r="I1086" s="262">
        <v>-2026.82</v>
      </c>
      <c r="J1086" t="s">
        <v>262</v>
      </c>
      <c r="K1086" s="263">
        <v>-1993.38</v>
      </c>
      <c r="L1086" t="s">
        <v>263</v>
      </c>
      <c r="M1086" t="s">
        <v>264</v>
      </c>
      <c r="N1086" t="s">
        <v>265</v>
      </c>
      <c r="O1086" t="s">
        <v>501</v>
      </c>
      <c r="P1086" t="s">
        <v>2637</v>
      </c>
      <c r="Q1086" s="261">
        <v>44869.520231481503</v>
      </c>
    </row>
    <row r="1087" spans="1:17" x14ac:dyDescent="0.35">
      <c r="A1087" t="s">
        <v>2374</v>
      </c>
      <c r="B1087" t="s">
        <v>2375</v>
      </c>
      <c r="C1087" s="261">
        <v>44862</v>
      </c>
      <c r="D1087" t="s">
        <v>645</v>
      </c>
      <c r="E1087" t="s">
        <v>2638</v>
      </c>
      <c r="F1087" s="262">
        <v>0</v>
      </c>
      <c r="G1087" t="s">
        <v>261</v>
      </c>
      <c r="H1087" s="263">
        <v>-169240</v>
      </c>
      <c r="I1087" s="262">
        <v>-79.78</v>
      </c>
      <c r="J1087" t="s">
        <v>262</v>
      </c>
      <c r="K1087" s="263">
        <v>-78.459999999999994</v>
      </c>
      <c r="L1087" t="s">
        <v>263</v>
      </c>
      <c r="M1087" t="s">
        <v>264</v>
      </c>
      <c r="N1087" t="s">
        <v>265</v>
      </c>
      <c r="O1087" t="s">
        <v>501</v>
      </c>
      <c r="P1087" t="s">
        <v>2639</v>
      </c>
      <c r="Q1087" s="261">
        <v>44869.520243055602</v>
      </c>
    </row>
    <row r="1088" spans="1:17" x14ac:dyDescent="0.35">
      <c r="A1088" t="s">
        <v>2374</v>
      </c>
      <c r="B1088" t="s">
        <v>2375</v>
      </c>
      <c r="C1088" s="261">
        <v>44862</v>
      </c>
      <c r="D1088" t="s">
        <v>513</v>
      </c>
      <c r="E1088" t="s">
        <v>2640</v>
      </c>
      <c r="F1088" s="262">
        <v>0</v>
      </c>
      <c r="G1088" t="s">
        <v>261</v>
      </c>
      <c r="H1088" s="263">
        <v>-253240</v>
      </c>
      <c r="I1088" s="262">
        <v>-119.37</v>
      </c>
      <c r="J1088" t="s">
        <v>262</v>
      </c>
      <c r="K1088" s="263">
        <v>-117.4</v>
      </c>
      <c r="L1088" t="s">
        <v>263</v>
      </c>
      <c r="M1088" t="s">
        <v>264</v>
      </c>
      <c r="N1088" t="s">
        <v>265</v>
      </c>
      <c r="O1088" t="s">
        <v>501</v>
      </c>
      <c r="P1088" t="s">
        <v>2641</v>
      </c>
      <c r="Q1088" s="261">
        <v>44869.520243055602</v>
      </c>
    </row>
    <row r="1089" spans="1:17" x14ac:dyDescent="0.35">
      <c r="A1089" t="s">
        <v>2374</v>
      </c>
      <c r="B1089" t="s">
        <v>2375</v>
      </c>
      <c r="C1089" s="261">
        <v>44862</v>
      </c>
      <c r="D1089" t="s">
        <v>648</v>
      </c>
      <c r="E1089" t="s">
        <v>2642</v>
      </c>
      <c r="F1089" s="262">
        <v>0</v>
      </c>
      <c r="G1089" t="s">
        <v>261</v>
      </c>
      <c r="H1089" s="263">
        <v>-391567</v>
      </c>
      <c r="I1089" s="262">
        <v>-184.57</v>
      </c>
      <c r="J1089" t="s">
        <v>262</v>
      </c>
      <c r="K1089" s="263">
        <v>-181.52</v>
      </c>
      <c r="L1089" t="s">
        <v>263</v>
      </c>
      <c r="M1089" t="s">
        <v>264</v>
      </c>
      <c r="N1089" t="s">
        <v>265</v>
      </c>
      <c r="O1089" t="s">
        <v>501</v>
      </c>
      <c r="P1089" t="s">
        <v>2643</v>
      </c>
      <c r="Q1089" s="261">
        <v>44869.520243055602</v>
      </c>
    </row>
    <row r="1090" spans="1:17" x14ac:dyDescent="0.35">
      <c r="A1090" t="s">
        <v>2374</v>
      </c>
      <c r="B1090" t="s">
        <v>2375</v>
      </c>
      <c r="C1090" s="261">
        <v>44862</v>
      </c>
      <c r="D1090" t="s">
        <v>828</v>
      </c>
      <c r="E1090" t="s">
        <v>2644</v>
      </c>
      <c r="F1090" s="262">
        <v>0</v>
      </c>
      <c r="G1090" t="s">
        <v>261</v>
      </c>
      <c r="H1090" s="263">
        <v>-2900875</v>
      </c>
      <c r="I1090" s="262">
        <v>-1429.92</v>
      </c>
      <c r="J1090" t="s">
        <v>262</v>
      </c>
      <c r="K1090" s="263">
        <v>-1406.33</v>
      </c>
      <c r="L1090" t="s">
        <v>263</v>
      </c>
      <c r="M1090" t="s">
        <v>264</v>
      </c>
      <c r="N1090" t="s">
        <v>265</v>
      </c>
      <c r="O1090" t="s">
        <v>501</v>
      </c>
      <c r="P1090" t="s">
        <v>2645</v>
      </c>
      <c r="Q1090" s="261">
        <v>44869.520243055602</v>
      </c>
    </row>
    <row r="1091" spans="1:17" x14ac:dyDescent="0.35">
      <c r="A1091" t="s">
        <v>2374</v>
      </c>
      <c r="B1091" t="s">
        <v>2375</v>
      </c>
      <c r="C1091" s="261">
        <v>44862</v>
      </c>
      <c r="D1091" t="s">
        <v>1398</v>
      </c>
      <c r="E1091" t="s">
        <v>2646</v>
      </c>
      <c r="F1091" s="262">
        <v>0</v>
      </c>
      <c r="G1091" t="s">
        <v>261</v>
      </c>
      <c r="H1091" s="263">
        <v>-1900844</v>
      </c>
      <c r="I1091" s="262">
        <v>-936.98</v>
      </c>
      <c r="J1091" t="s">
        <v>262</v>
      </c>
      <c r="K1091" s="263">
        <v>-921.52</v>
      </c>
      <c r="L1091" t="s">
        <v>263</v>
      </c>
      <c r="M1091" t="s">
        <v>264</v>
      </c>
      <c r="N1091" t="s">
        <v>265</v>
      </c>
      <c r="O1091" t="s">
        <v>501</v>
      </c>
      <c r="P1091" t="s">
        <v>2647</v>
      </c>
      <c r="Q1091" s="261">
        <v>44869.520243055602</v>
      </c>
    </row>
    <row r="1092" spans="1:17" x14ac:dyDescent="0.35">
      <c r="A1092" t="s">
        <v>2374</v>
      </c>
      <c r="B1092" t="s">
        <v>2375</v>
      </c>
      <c r="C1092" s="261">
        <v>44862</v>
      </c>
      <c r="D1092" t="s">
        <v>1401</v>
      </c>
      <c r="E1092" t="s">
        <v>2648</v>
      </c>
      <c r="F1092" s="262">
        <v>0</v>
      </c>
      <c r="G1092" t="s">
        <v>261</v>
      </c>
      <c r="H1092" s="263">
        <v>-4284800</v>
      </c>
      <c r="I1092" s="262">
        <v>-2112.1</v>
      </c>
      <c r="J1092" t="s">
        <v>262</v>
      </c>
      <c r="K1092" s="263">
        <v>-2077.25</v>
      </c>
      <c r="L1092" t="s">
        <v>263</v>
      </c>
      <c r="M1092" t="s">
        <v>264</v>
      </c>
      <c r="N1092" t="s">
        <v>265</v>
      </c>
      <c r="O1092" t="s">
        <v>501</v>
      </c>
      <c r="P1092" t="s">
        <v>2649</v>
      </c>
      <c r="Q1092" s="261">
        <v>44869.520243055602</v>
      </c>
    </row>
    <row r="1093" spans="1:17" x14ac:dyDescent="0.35">
      <c r="A1093" t="s">
        <v>2374</v>
      </c>
      <c r="B1093" t="s">
        <v>2375</v>
      </c>
      <c r="C1093" s="261">
        <v>44862</v>
      </c>
      <c r="D1093" t="s">
        <v>831</v>
      </c>
      <c r="E1093" t="s">
        <v>2650</v>
      </c>
      <c r="F1093" s="262">
        <v>0</v>
      </c>
      <c r="G1093" t="s">
        <v>261</v>
      </c>
      <c r="H1093" s="263">
        <v>-142200</v>
      </c>
      <c r="I1093" s="262">
        <v>-69.23</v>
      </c>
      <c r="J1093" t="s">
        <v>262</v>
      </c>
      <c r="K1093" s="263">
        <v>-68.09</v>
      </c>
      <c r="L1093" t="s">
        <v>263</v>
      </c>
      <c r="M1093" t="s">
        <v>264</v>
      </c>
      <c r="N1093" t="s">
        <v>265</v>
      </c>
      <c r="O1093" t="s">
        <v>501</v>
      </c>
      <c r="P1093" t="s">
        <v>2651</v>
      </c>
      <c r="Q1093" s="261">
        <v>44869.520243055602</v>
      </c>
    </row>
    <row r="1094" spans="1:17" x14ac:dyDescent="0.35">
      <c r="A1094" t="s">
        <v>2374</v>
      </c>
      <c r="B1094" t="s">
        <v>2375</v>
      </c>
      <c r="C1094" s="261">
        <v>44862</v>
      </c>
      <c r="D1094" t="s">
        <v>1404</v>
      </c>
      <c r="E1094" t="s">
        <v>2652</v>
      </c>
      <c r="F1094" s="262">
        <v>0</v>
      </c>
      <c r="G1094" t="s">
        <v>261</v>
      </c>
      <c r="H1094" s="263">
        <v>-142200</v>
      </c>
      <c r="I1094" s="262">
        <v>-69.23</v>
      </c>
      <c r="J1094" t="s">
        <v>262</v>
      </c>
      <c r="K1094" s="263">
        <v>-68.09</v>
      </c>
      <c r="L1094" t="s">
        <v>263</v>
      </c>
      <c r="M1094" t="s">
        <v>264</v>
      </c>
      <c r="N1094" t="s">
        <v>265</v>
      </c>
      <c r="O1094" t="s">
        <v>501</v>
      </c>
      <c r="P1094" t="s">
        <v>2653</v>
      </c>
      <c r="Q1094" s="261">
        <v>44869.520243055602</v>
      </c>
    </row>
    <row r="1095" spans="1:17" x14ac:dyDescent="0.35">
      <c r="A1095" t="s">
        <v>2374</v>
      </c>
      <c r="B1095" t="s">
        <v>2375</v>
      </c>
      <c r="C1095" s="261">
        <v>44862</v>
      </c>
      <c r="D1095" t="s">
        <v>1407</v>
      </c>
      <c r="E1095" t="s">
        <v>2654</v>
      </c>
      <c r="F1095" s="262">
        <v>0</v>
      </c>
      <c r="G1095" t="s">
        <v>261</v>
      </c>
      <c r="H1095" s="263">
        <v>-284400</v>
      </c>
      <c r="I1095" s="262">
        <v>-138.47</v>
      </c>
      <c r="J1095" t="s">
        <v>262</v>
      </c>
      <c r="K1095" s="263">
        <v>-136.19</v>
      </c>
      <c r="L1095" t="s">
        <v>263</v>
      </c>
      <c r="M1095" t="s">
        <v>264</v>
      </c>
      <c r="N1095" t="s">
        <v>265</v>
      </c>
      <c r="O1095" t="s">
        <v>501</v>
      </c>
      <c r="P1095" t="s">
        <v>2655</v>
      </c>
      <c r="Q1095" s="261">
        <v>44869.520243055602</v>
      </c>
    </row>
    <row r="1096" spans="1:17" x14ac:dyDescent="0.35">
      <c r="A1096" t="s">
        <v>2374</v>
      </c>
      <c r="B1096" t="s">
        <v>2375</v>
      </c>
      <c r="C1096" s="261">
        <v>44862</v>
      </c>
      <c r="D1096" t="s">
        <v>834</v>
      </c>
      <c r="E1096" t="s">
        <v>2656</v>
      </c>
      <c r="F1096" s="262">
        <v>0</v>
      </c>
      <c r="G1096" t="s">
        <v>261</v>
      </c>
      <c r="H1096" s="263">
        <v>-253240</v>
      </c>
      <c r="I1096" s="262">
        <v>-123.39</v>
      </c>
      <c r="J1096" t="s">
        <v>262</v>
      </c>
      <c r="K1096" s="263">
        <v>-121.35</v>
      </c>
      <c r="L1096" t="s">
        <v>263</v>
      </c>
      <c r="M1096" t="s">
        <v>264</v>
      </c>
      <c r="N1096" t="s">
        <v>265</v>
      </c>
      <c r="O1096" t="s">
        <v>501</v>
      </c>
      <c r="P1096" t="s">
        <v>2657</v>
      </c>
      <c r="Q1096" s="261">
        <v>44869.520243055602</v>
      </c>
    </row>
    <row r="1097" spans="1:17" x14ac:dyDescent="0.35">
      <c r="A1097" t="s">
        <v>2374</v>
      </c>
      <c r="B1097" t="s">
        <v>2375</v>
      </c>
      <c r="C1097" s="261">
        <v>44862</v>
      </c>
      <c r="D1097" t="s">
        <v>1410</v>
      </c>
      <c r="E1097" t="s">
        <v>2658</v>
      </c>
      <c r="F1097" s="262">
        <v>0</v>
      </c>
      <c r="G1097" t="s">
        <v>261</v>
      </c>
      <c r="H1097" s="263">
        <v>-169904</v>
      </c>
      <c r="I1097" s="262">
        <v>-82.78</v>
      </c>
      <c r="J1097" t="s">
        <v>262</v>
      </c>
      <c r="K1097" s="263">
        <v>-81.41</v>
      </c>
      <c r="L1097" t="s">
        <v>263</v>
      </c>
      <c r="M1097" t="s">
        <v>264</v>
      </c>
      <c r="N1097" t="s">
        <v>265</v>
      </c>
      <c r="O1097" t="s">
        <v>501</v>
      </c>
      <c r="P1097" t="s">
        <v>2659</v>
      </c>
      <c r="Q1097" s="261">
        <v>44869.520254629599</v>
      </c>
    </row>
    <row r="1098" spans="1:17" x14ac:dyDescent="0.35">
      <c r="A1098" t="s">
        <v>2374</v>
      </c>
      <c r="B1098" t="s">
        <v>2375</v>
      </c>
      <c r="C1098" s="261">
        <v>44862</v>
      </c>
      <c r="D1098" t="s">
        <v>1413</v>
      </c>
      <c r="E1098" t="s">
        <v>2660</v>
      </c>
      <c r="F1098" s="262">
        <v>0</v>
      </c>
      <c r="G1098" t="s">
        <v>261</v>
      </c>
      <c r="H1098" s="263">
        <v>-391567</v>
      </c>
      <c r="I1098" s="262">
        <v>-190.78</v>
      </c>
      <c r="J1098" t="s">
        <v>262</v>
      </c>
      <c r="K1098" s="263">
        <v>-187.63</v>
      </c>
      <c r="L1098" t="s">
        <v>263</v>
      </c>
      <c r="M1098" t="s">
        <v>264</v>
      </c>
      <c r="N1098" t="s">
        <v>265</v>
      </c>
      <c r="O1098" t="s">
        <v>501</v>
      </c>
      <c r="P1098" t="s">
        <v>2661</v>
      </c>
      <c r="Q1098" s="261">
        <v>44869.520254629599</v>
      </c>
    </row>
    <row r="1099" spans="1:17" x14ac:dyDescent="0.35">
      <c r="A1099" t="s">
        <v>2374</v>
      </c>
      <c r="B1099" t="s">
        <v>2375</v>
      </c>
      <c r="C1099" s="261">
        <v>44862</v>
      </c>
      <c r="D1099" t="s">
        <v>1693</v>
      </c>
      <c r="E1099" t="s">
        <v>2662</v>
      </c>
      <c r="F1099" s="262">
        <v>0</v>
      </c>
      <c r="G1099" t="s">
        <v>261</v>
      </c>
      <c r="H1099" s="263">
        <v>-4284800</v>
      </c>
      <c r="I1099" s="262">
        <v>-2076.04</v>
      </c>
      <c r="J1099" t="s">
        <v>262</v>
      </c>
      <c r="K1099" s="263">
        <v>-2041.79</v>
      </c>
      <c r="L1099" t="s">
        <v>263</v>
      </c>
      <c r="M1099" t="s">
        <v>264</v>
      </c>
      <c r="N1099" t="s">
        <v>265</v>
      </c>
      <c r="O1099" t="s">
        <v>501</v>
      </c>
      <c r="P1099" t="s">
        <v>2663</v>
      </c>
      <c r="Q1099" s="261">
        <v>44869.520254629599</v>
      </c>
    </row>
    <row r="1100" spans="1:17" x14ac:dyDescent="0.35">
      <c r="A1100" t="s">
        <v>2374</v>
      </c>
      <c r="B1100" t="s">
        <v>2375</v>
      </c>
      <c r="C1100" s="261">
        <v>44862</v>
      </c>
      <c r="D1100" t="s">
        <v>1696</v>
      </c>
      <c r="E1100" t="s">
        <v>2664</v>
      </c>
      <c r="F1100" s="262">
        <v>0</v>
      </c>
      <c r="G1100" t="s">
        <v>261</v>
      </c>
      <c r="H1100" s="263">
        <v>-1900844</v>
      </c>
      <c r="I1100" s="262">
        <v>-920.98</v>
      </c>
      <c r="J1100" t="s">
        <v>262</v>
      </c>
      <c r="K1100" s="263">
        <v>-905.78</v>
      </c>
      <c r="L1100" t="s">
        <v>263</v>
      </c>
      <c r="M1100" t="s">
        <v>264</v>
      </c>
      <c r="N1100" t="s">
        <v>265</v>
      </c>
      <c r="O1100" t="s">
        <v>501</v>
      </c>
      <c r="P1100" t="s">
        <v>2665</v>
      </c>
      <c r="Q1100" s="261">
        <v>44869.520254629599</v>
      </c>
    </row>
    <row r="1101" spans="1:17" x14ac:dyDescent="0.35">
      <c r="A1101" t="s">
        <v>2374</v>
      </c>
      <c r="B1101" t="s">
        <v>2375</v>
      </c>
      <c r="C1101" s="261">
        <v>44862</v>
      </c>
      <c r="D1101" t="s">
        <v>1699</v>
      </c>
      <c r="E1101" t="s">
        <v>2666</v>
      </c>
      <c r="F1101" s="262">
        <v>0</v>
      </c>
      <c r="G1101" t="s">
        <v>261</v>
      </c>
      <c r="H1101" s="263">
        <v>-2900875</v>
      </c>
      <c r="I1101" s="262">
        <v>-1405.51</v>
      </c>
      <c r="J1101" t="s">
        <v>262</v>
      </c>
      <c r="K1101" s="263">
        <v>-1382.32</v>
      </c>
      <c r="L1101" t="s">
        <v>263</v>
      </c>
      <c r="M1101" t="s">
        <v>264</v>
      </c>
      <c r="N1101" t="s">
        <v>265</v>
      </c>
      <c r="O1101" t="s">
        <v>501</v>
      </c>
      <c r="P1101" t="s">
        <v>2667</v>
      </c>
      <c r="Q1101" s="261">
        <v>44869.520254629599</v>
      </c>
    </row>
    <row r="1102" spans="1:17" x14ac:dyDescent="0.35">
      <c r="A1102" t="s">
        <v>2374</v>
      </c>
      <c r="B1102" t="s">
        <v>2375</v>
      </c>
      <c r="C1102" s="261">
        <v>44862</v>
      </c>
      <c r="D1102" t="s">
        <v>1702</v>
      </c>
      <c r="E1102" t="s">
        <v>2668</v>
      </c>
      <c r="F1102" s="262">
        <v>0</v>
      </c>
      <c r="G1102" t="s">
        <v>261</v>
      </c>
      <c r="H1102" s="263">
        <v>-253240</v>
      </c>
      <c r="I1102" s="262">
        <v>-126.25</v>
      </c>
      <c r="J1102" t="s">
        <v>262</v>
      </c>
      <c r="K1102" s="263">
        <v>-124.17</v>
      </c>
      <c r="L1102" t="s">
        <v>263</v>
      </c>
      <c r="M1102" t="s">
        <v>264</v>
      </c>
      <c r="N1102" t="s">
        <v>265</v>
      </c>
      <c r="O1102" t="s">
        <v>501</v>
      </c>
      <c r="P1102" t="s">
        <v>2669</v>
      </c>
      <c r="Q1102" s="261">
        <v>44869.520254629599</v>
      </c>
    </row>
    <row r="1103" spans="1:17" x14ac:dyDescent="0.35">
      <c r="A1103" t="s">
        <v>2374</v>
      </c>
      <c r="B1103" t="s">
        <v>2375</v>
      </c>
      <c r="C1103" s="261">
        <v>44862</v>
      </c>
      <c r="D1103" t="s">
        <v>651</v>
      </c>
      <c r="E1103" t="s">
        <v>2670</v>
      </c>
      <c r="F1103" s="262">
        <v>0</v>
      </c>
      <c r="G1103" t="s">
        <v>261</v>
      </c>
      <c r="H1103" s="263">
        <v>-4284800</v>
      </c>
      <c r="I1103" s="262">
        <v>-2016.78</v>
      </c>
      <c r="J1103" t="s">
        <v>262</v>
      </c>
      <c r="K1103" s="263">
        <v>-1983.5</v>
      </c>
      <c r="L1103" t="s">
        <v>263</v>
      </c>
      <c r="M1103" t="s">
        <v>264</v>
      </c>
      <c r="N1103" t="s">
        <v>265</v>
      </c>
      <c r="O1103" t="s">
        <v>501</v>
      </c>
      <c r="P1103" t="s">
        <v>2671</v>
      </c>
      <c r="Q1103" s="261">
        <v>44869.520254629599</v>
      </c>
    </row>
    <row r="1104" spans="1:17" x14ac:dyDescent="0.35">
      <c r="A1104" t="s">
        <v>2374</v>
      </c>
      <c r="B1104" t="s">
        <v>2375</v>
      </c>
      <c r="C1104" s="261">
        <v>44865</v>
      </c>
      <c r="D1104" t="s">
        <v>1929</v>
      </c>
      <c r="E1104" t="s">
        <v>2672</v>
      </c>
      <c r="F1104" s="262">
        <v>0</v>
      </c>
      <c r="G1104" t="s">
        <v>261</v>
      </c>
      <c r="H1104" s="263">
        <v>21987</v>
      </c>
      <c r="I1104" s="262">
        <v>10.9</v>
      </c>
      <c r="J1104" t="s">
        <v>262</v>
      </c>
      <c r="K1104" s="263">
        <v>10.82</v>
      </c>
      <c r="L1104" t="s">
        <v>263</v>
      </c>
      <c r="M1104" t="s">
        <v>264</v>
      </c>
      <c r="N1104" t="s">
        <v>265</v>
      </c>
      <c r="O1104" t="s">
        <v>501</v>
      </c>
      <c r="P1104" t="s">
        <v>2673</v>
      </c>
      <c r="Q1104" s="261">
        <v>44877.371134259301</v>
      </c>
    </row>
    <row r="1105" spans="1:17" x14ac:dyDescent="0.35">
      <c r="A1105" t="s">
        <v>2374</v>
      </c>
      <c r="B1105" t="s">
        <v>2375</v>
      </c>
      <c r="C1105" s="261">
        <v>44865</v>
      </c>
      <c r="D1105" t="s">
        <v>1929</v>
      </c>
      <c r="E1105" t="s">
        <v>2674</v>
      </c>
      <c r="F1105" s="262">
        <v>0</v>
      </c>
      <c r="G1105" t="s">
        <v>261</v>
      </c>
      <c r="H1105" s="263">
        <v>67045</v>
      </c>
      <c r="I1105" s="262">
        <v>33.22</v>
      </c>
      <c r="J1105" t="s">
        <v>262</v>
      </c>
      <c r="K1105" s="263">
        <v>32.99</v>
      </c>
      <c r="L1105" t="s">
        <v>263</v>
      </c>
      <c r="M1105" t="s">
        <v>264</v>
      </c>
      <c r="N1105" t="s">
        <v>265</v>
      </c>
      <c r="O1105" t="s">
        <v>501</v>
      </c>
      <c r="P1105" t="s">
        <v>2675</v>
      </c>
      <c r="Q1105" s="261">
        <v>44877.371122685203</v>
      </c>
    </row>
    <row r="1106" spans="1:17" x14ac:dyDescent="0.35">
      <c r="A1106" t="s">
        <v>2374</v>
      </c>
      <c r="B1106" t="s">
        <v>2375</v>
      </c>
      <c r="C1106" s="261">
        <v>44882</v>
      </c>
      <c r="D1106" t="s">
        <v>2003</v>
      </c>
      <c r="E1106" t="s">
        <v>2676</v>
      </c>
      <c r="F1106" s="262">
        <v>0</v>
      </c>
      <c r="G1106" t="s">
        <v>261</v>
      </c>
      <c r="H1106" s="263">
        <v>244084</v>
      </c>
      <c r="I1106" s="262">
        <v>116.44</v>
      </c>
      <c r="J1106" t="s">
        <v>262</v>
      </c>
      <c r="K1106" s="263">
        <v>120.04</v>
      </c>
      <c r="L1106" t="s">
        <v>263</v>
      </c>
      <c r="M1106" t="s">
        <v>264</v>
      </c>
      <c r="N1106" t="s">
        <v>265</v>
      </c>
      <c r="O1106" t="s">
        <v>501</v>
      </c>
      <c r="P1106" t="s">
        <v>2677</v>
      </c>
      <c r="Q1106" s="261">
        <v>44901.3233680556</v>
      </c>
    </row>
    <row r="1107" spans="1:17" x14ac:dyDescent="0.35">
      <c r="A1107" t="s">
        <v>2374</v>
      </c>
      <c r="B1107" t="s">
        <v>2375</v>
      </c>
      <c r="C1107" s="261">
        <v>44882</v>
      </c>
      <c r="D1107" t="s">
        <v>2003</v>
      </c>
      <c r="E1107" t="s">
        <v>2678</v>
      </c>
      <c r="F1107" s="262">
        <v>0</v>
      </c>
      <c r="G1107" t="s">
        <v>261</v>
      </c>
      <c r="H1107" s="263">
        <v>786671</v>
      </c>
      <c r="I1107" s="262">
        <v>375.3</v>
      </c>
      <c r="J1107" t="s">
        <v>262</v>
      </c>
      <c r="K1107" s="263">
        <v>386.9</v>
      </c>
      <c r="L1107" t="s">
        <v>263</v>
      </c>
      <c r="M1107" t="s">
        <v>264</v>
      </c>
      <c r="N1107" t="s">
        <v>265</v>
      </c>
      <c r="O1107" t="s">
        <v>501</v>
      </c>
      <c r="P1107" t="s">
        <v>2679</v>
      </c>
      <c r="Q1107" s="261">
        <v>44901.3233680556</v>
      </c>
    </row>
    <row r="1108" spans="1:17" x14ac:dyDescent="0.35">
      <c r="A1108" t="s">
        <v>2374</v>
      </c>
      <c r="B1108" t="s">
        <v>2375</v>
      </c>
      <c r="C1108" s="261">
        <v>44882</v>
      </c>
      <c r="D1108" t="s">
        <v>2003</v>
      </c>
      <c r="E1108" t="s">
        <v>2680</v>
      </c>
      <c r="F1108" s="262">
        <v>0</v>
      </c>
      <c r="G1108" t="s">
        <v>261</v>
      </c>
      <c r="H1108" s="263">
        <v>1900844</v>
      </c>
      <c r="I1108" s="262">
        <v>906.83</v>
      </c>
      <c r="J1108" t="s">
        <v>262</v>
      </c>
      <c r="K1108" s="263">
        <v>934.85</v>
      </c>
      <c r="L1108" t="s">
        <v>263</v>
      </c>
      <c r="M1108" t="s">
        <v>264</v>
      </c>
      <c r="N1108" t="s">
        <v>265</v>
      </c>
      <c r="O1108" t="s">
        <v>501</v>
      </c>
      <c r="P1108" t="s">
        <v>2681</v>
      </c>
      <c r="Q1108" s="261">
        <v>44901.3233680556</v>
      </c>
    </row>
    <row r="1109" spans="1:17" x14ac:dyDescent="0.35">
      <c r="A1109" t="s">
        <v>2374</v>
      </c>
      <c r="B1109" t="s">
        <v>2375</v>
      </c>
      <c r="C1109" s="261">
        <v>44895</v>
      </c>
      <c r="D1109" t="s">
        <v>2008</v>
      </c>
      <c r="E1109" t="s">
        <v>2682</v>
      </c>
      <c r="F1109" s="262">
        <v>0</v>
      </c>
      <c r="G1109" t="s">
        <v>261</v>
      </c>
      <c r="H1109" s="263">
        <v>21987</v>
      </c>
      <c r="I1109" s="262">
        <v>10.42</v>
      </c>
      <c r="J1109" t="s">
        <v>262</v>
      </c>
      <c r="K1109" s="263">
        <v>10.8</v>
      </c>
      <c r="L1109" t="s">
        <v>263</v>
      </c>
      <c r="M1109" t="s">
        <v>264</v>
      </c>
      <c r="N1109" t="s">
        <v>265</v>
      </c>
      <c r="O1109" t="s">
        <v>501</v>
      </c>
      <c r="P1109" t="s">
        <v>2683</v>
      </c>
      <c r="Q1109" s="261">
        <v>44904.3289814815</v>
      </c>
    </row>
    <row r="1110" spans="1:17" x14ac:dyDescent="0.35">
      <c r="A1110" t="s">
        <v>2374</v>
      </c>
      <c r="B1110" t="s">
        <v>2375</v>
      </c>
      <c r="C1110" s="261">
        <v>44895</v>
      </c>
      <c r="D1110" t="s">
        <v>2008</v>
      </c>
      <c r="E1110" t="s">
        <v>2684</v>
      </c>
      <c r="F1110" s="262">
        <v>0</v>
      </c>
      <c r="G1110" t="s">
        <v>261</v>
      </c>
      <c r="H1110" s="263">
        <v>67045</v>
      </c>
      <c r="I1110" s="262">
        <v>31.78</v>
      </c>
      <c r="J1110" t="s">
        <v>262</v>
      </c>
      <c r="K1110" s="263">
        <v>32.93</v>
      </c>
      <c r="L1110" t="s">
        <v>263</v>
      </c>
      <c r="M1110" t="s">
        <v>264</v>
      </c>
      <c r="N1110" t="s">
        <v>265</v>
      </c>
      <c r="O1110" t="s">
        <v>501</v>
      </c>
      <c r="P1110" t="s">
        <v>2685</v>
      </c>
      <c r="Q1110" s="261">
        <v>44904.3289814815</v>
      </c>
    </row>
    <row r="1111" spans="1:17" x14ac:dyDescent="0.35">
      <c r="A1111" t="s">
        <v>2374</v>
      </c>
      <c r="B1111" t="s">
        <v>2375</v>
      </c>
      <c r="C1111" s="261">
        <v>44895</v>
      </c>
      <c r="D1111" t="s">
        <v>2017</v>
      </c>
      <c r="E1111" t="s">
        <v>2686</v>
      </c>
      <c r="F1111" s="262">
        <v>0</v>
      </c>
      <c r="G1111" t="s">
        <v>261</v>
      </c>
      <c r="H1111" s="263">
        <v>18415</v>
      </c>
      <c r="I1111" s="262">
        <v>9.33</v>
      </c>
      <c r="J1111" t="s">
        <v>262</v>
      </c>
      <c r="K1111" s="263">
        <v>9.67</v>
      </c>
      <c r="L1111" t="s">
        <v>263</v>
      </c>
      <c r="M1111" t="s">
        <v>264</v>
      </c>
      <c r="N1111" t="s">
        <v>265</v>
      </c>
      <c r="O1111" t="s">
        <v>1733</v>
      </c>
      <c r="P1111" t="s">
        <v>2687</v>
      </c>
      <c r="Q1111" s="261">
        <v>44909.599652777797</v>
      </c>
    </row>
    <row r="1112" spans="1:17" x14ac:dyDescent="0.35">
      <c r="A1112" t="s">
        <v>2374</v>
      </c>
      <c r="B1112" t="s">
        <v>2375</v>
      </c>
      <c r="C1112" s="261">
        <v>44907</v>
      </c>
      <c r="D1112" t="s">
        <v>2026</v>
      </c>
      <c r="E1112" t="s">
        <v>2688</v>
      </c>
      <c r="F1112" s="262">
        <v>0</v>
      </c>
      <c r="G1112" t="s">
        <v>261</v>
      </c>
      <c r="H1112" s="263">
        <v>21987</v>
      </c>
      <c r="I1112" s="262">
        <v>10.26</v>
      </c>
      <c r="J1112" t="s">
        <v>262</v>
      </c>
      <c r="K1112" s="263">
        <v>10.79</v>
      </c>
      <c r="L1112" t="s">
        <v>263</v>
      </c>
      <c r="M1112" t="s">
        <v>264</v>
      </c>
      <c r="N1112" t="s">
        <v>265</v>
      </c>
      <c r="O1112" t="s">
        <v>501</v>
      </c>
      <c r="P1112" t="s">
        <v>2689</v>
      </c>
      <c r="Q1112" s="261">
        <v>44932.490532407399</v>
      </c>
    </row>
    <row r="1113" spans="1:17" x14ac:dyDescent="0.35">
      <c r="A1113" t="s">
        <v>2374</v>
      </c>
      <c r="B1113" t="s">
        <v>2375</v>
      </c>
      <c r="C1113" s="261">
        <v>44907</v>
      </c>
      <c r="D1113" t="s">
        <v>2026</v>
      </c>
      <c r="E1113" t="s">
        <v>2690</v>
      </c>
      <c r="F1113" s="262">
        <v>0</v>
      </c>
      <c r="G1113" t="s">
        <v>261</v>
      </c>
      <c r="H1113" s="263">
        <v>169904</v>
      </c>
      <c r="I1113" s="262">
        <v>79.25</v>
      </c>
      <c r="J1113" t="s">
        <v>262</v>
      </c>
      <c r="K1113" s="263">
        <v>83.36</v>
      </c>
      <c r="L1113" t="s">
        <v>263</v>
      </c>
      <c r="M1113" t="s">
        <v>264</v>
      </c>
      <c r="N1113" t="s">
        <v>265</v>
      </c>
      <c r="O1113" t="s">
        <v>501</v>
      </c>
      <c r="P1113" t="s">
        <v>2691</v>
      </c>
      <c r="Q1113" s="261">
        <v>44932.490532407399</v>
      </c>
    </row>
    <row r="1114" spans="1:17" x14ac:dyDescent="0.35">
      <c r="A1114" t="s">
        <v>2374</v>
      </c>
      <c r="B1114" t="s">
        <v>2375</v>
      </c>
      <c r="C1114" s="261">
        <v>44907</v>
      </c>
      <c r="D1114" t="s">
        <v>2026</v>
      </c>
      <c r="E1114" t="s">
        <v>2692</v>
      </c>
      <c r="F1114" s="262">
        <v>0</v>
      </c>
      <c r="G1114" t="s">
        <v>261</v>
      </c>
      <c r="H1114" s="263">
        <v>67045</v>
      </c>
      <c r="I1114" s="262">
        <v>31.27</v>
      </c>
      <c r="J1114" t="s">
        <v>262</v>
      </c>
      <c r="K1114" s="263">
        <v>32.89</v>
      </c>
      <c r="L1114" t="s">
        <v>263</v>
      </c>
      <c r="M1114" t="s">
        <v>264</v>
      </c>
      <c r="N1114" t="s">
        <v>265</v>
      </c>
      <c r="O1114" t="s">
        <v>501</v>
      </c>
      <c r="P1114" t="s">
        <v>2693</v>
      </c>
      <c r="Q1114" s="261">
        <v>44932.490532407399</v>
      </c>
    </row>
    <row r="1115" spans="1:17" x14ac:dyDescent="0.35">
      <c r="A1115" t="s">
        <v>2374</v>
      </c>
      <c r="B1115" t="s">
        <v>2375</v>
      </c>
      <c r="C1115" s="261">
        <v>44907</v>
      </c>
      <c r="D1115" t="s">
        <v>2031</v>
      </c>
      <c r="E1115" t="s">
        <v>2694</v>
      </c>
      <c r="F1115" s="262">
        <v>0</v>
      </c>
      <c r="G1115" t="s">
        <v>261</v>
      </c>
      <c r="H1115" s="263">
        <v>244084</v>
      </c>
      <c r="I1115" s="262">
        <v>113.86</v>
      </c>
      <c r="J1115" t="s">
        <v>262</v>
      </c>
      <c r="K1115" s="263">
        <v>119.76</v>
      </c>
      <c r="L1115" t="s">
        <v>263</v>
      </c>
      <c r="M1115" t="s">
        <v>264</v>
      </c>
      <c r="N1115" t="s">
        <v>265</v>
      </c>
      <c r="O1115" t="s">
        <v>501</v>
      </c>
      <c r="P1115" t="s">
        <v>2695</v>
      </c>
      <c r="Q1115" s="261">
        <v>44932.4905671296</v>
      </c>
    </row>
    <row r="1116" spans="1:17" x14ac:dyDescent="0.35">
      <c r="A1116" t="s">
        <v>2374</v>
      </c>
      <c r="B1116" t="s">
        <v>2375</v>
      </c>
      <c r="C1116" s="261">
        <v>44907</v>
      </c>
      <c r="D1116" t="s">
        <v>2031</v>
      </c>
      <c r="E1116" t="s">
        <v>2696</v>
      </c>
      <c r="F1116" s="262">
        <v>0</v>
      </c>
      <c r="G1116" t="s">
        <v>261</v>
      </c>
      <c r="H1116" s="263">
        <v>1900844</v>
      </c>
      <c r="I1116" s="262">
        <v>886.68</v>
      </c>
      <c r="J1116" t="s">
        <v>262</v>
      </c>
      <c r="K1116" s="263">
        <v>932.61</v>
      </c>
      <c r="L1116" t="s">
        <v>263</v>
      </c>
      <c r="M1116" t="s">
        <v>264</v>
      </c>
      <c r="N1116" t="s">
        <v>265</v>
      </c>
      <c r="O1116" t="s">
        <v>501</v>
      </c>
      <c r="P1116" t="s">
        <v>2697</v>
      </c>
      <c r="Q1116" s="261">
        <v>44932.4905671296</v>
      </c>
    </row>
    <row r="1117" spans="1:17" x14ac:dyDescent="0.35">
      <c r="A1117" t="s">
        <v>2374</v>
      </c>
      <c r="B1117" t="s">
        <v>2375</v>
      </c>
      <c r="C1117" s="261">
        <v>44907</v>
      </c>
      <c r="D1117" t="s">
        <v>2031</v>
      </c>
      <c r="E1117" t="s">
        <v>2698</v>
      </c>
      <c r="F1117" s="262">
        <v>0</v>
      </c>
      <c r="G1117" t="s">
        <v>261</v>
      </c>
      <c r="H1117" s="263">
        <v>786671</v>
      </c>
      <c r="I1117" s="262">
        <v>366.96</v>
      </c>
      <c r="J1117" t="s">
        <v>262</v>
      </c>
      <c r="K1117" s="263">
        <v>385.97</v>
      </c>
      <c r="L1117" t="s">
        <v>263</v>
      </c>
      <c r="M1117" t="s">
        <v>264</v>
      </c>
      <c r="N1117" t="s">
        <v>265</v>
      </c>
      <c r="O1117" t="s">
        <v>501</v>
      </c>
      <c r="P1117" t="s">
        <v>2699</v>
      </c>
      <c r="Q1117" s="261">
        <v>44932.4905671296</v>
      </c>
    </row>
    <row r="1118" spans="1:17" x14ac:dyDescent="0.35">
      <c r="A1118" t="s">
        <v>2374</v>
      </c>
      <c r="B1118" t="s">
        <v>2375</v>
      </c>
      <c r="C1118" s="261">
        <v>44907</v>
      </c>
      <c r="D1118" t="s">
        <v>2700</v>
      </c>
      <c r="E1118" t="s">
        <v>2701</v>
      </c>
      <c r="F1118" s="262">
        <v>0</v>
      </c>
      <c r="G1118" t="s">
        <v>261</v>
      </c>
      <c r="H1118" s="263">
        <v>20363</v>
      </c>
      <c r="I1118" s="262">
        <v>9.5</v>
      </c>
      <c r="J1118" t="s">
        <v>262</v>
      </c>
      <c r="K1118" s="263">
        <v>9.99</v>
      </c>
      <c r="L1118" t="s">
        <v>263</v>
      </c>
      <c r="M1118" t="s">
        <v>264</v>
      </c>
      <c r="N1118" t="s">
        <v>265</v>
      </c>
      <c r="O1118" t="s">
        <v>1733</v>
      </c>
      <c r="P1118" t="s">
        <v>2702</v>
      </c>
      <c r="Q1118" s="261">
        <v>44942.625254629602</v>
      </c>
    </row>
    <row r="1119" spans="1:17" x14ac:dyDescent="0.35">
      <c r="A1119" t="s">
        <v>2374</v>
      </c>
      <c r="B1119" t="s">
        <v>2375</v>
      </c>
      <c r="C1119" s="261">
        <v>44907</v>
      </c>
      <c r="D1119" t="s">
        <v>2700</v>
      </c>
      <c r="E1119" t="s">
        <v>2703</v>
      </c>
      <c r="F1119" s="262">
        <v>0</v>
      </c>
      <c r="G1119" t="s">
        <v>261</v>
      </c>
      <c r="H1119" s="263">
        <v>18415</v>
      </c>
      <c r="I1119" s="262">
        <v>8.59</v>
      </c>
      <c r="J1119" t="s">
        <v>262</v>
      </c>
      <c r="K1119" s="263">
        <v>9.0299999999999994</v>
      </c>
      <c r="L1119" t="s">
        <v>263</v>
      </c>
      <c r="M1119" t="s">
        <v>264</v>
      </c>
      <c r="N1119" t="s">
        <v>265</v>
      </c>
      <c r="O1119" t="s">
        <v>1733</v>
      </c>
      <c r="P1119" t="s">
        <v>2704</v>
      </c>
      <c r="Q1119" s="261">
        <v>44942.625254629602</v>
      </c>
    </row>
    <row r="1120" spans="1:17" x14ac:dyDescent="0.35">
      <c r="A1120" t="s">
        <v>2374</v>
      </c>
      <c r="B1120" t="s">
        <v>2375</v>
      </c>
      <c r="C1120" s="261">
        <v>44926</v>
      </c>
      <c r="D1120" t="s">
        <v>2038</v>
      </c>
      <c r="E1120" t="s">
        <v>2705</v>
      </c>
      <c r="F1120" s="262">
        <v>0</v>
      </c>
      <c r="G1120" t="s">
        <v>261</v>
      </c>
      <c r="H1120" s="263">
        <v>426600</v>
      </c>
      <c r="I1120" s="262">
        <v>216.19</v>
      </c>
      <c r="J1120" t="s">
        <v>262</v>
      </c>
      <c r="K1120" s="263">
        <v>231.5</v>
      </c>
      <c r="L1120" t="s">
        <v>263</v>
      </c>
      <c r="M1120" t="s">
        <v>264</v>
      </c>
      <c r="N1120" t="s">
        <v>265</v>
      </c>
      <c r="O1120" t="s">
        <v>501</v>
      </c>
      <c r="P1120" t="s">
        <v>2706</v>
      </c>
      <c r="Q1120" s="261">
        <v>44974.761168981502</v>
      </c>
    </row>
    <row r="1121" spans="1:17" x14ac:dyDescent="0.35">
      <c r="A1121" t="s">
        <v>2374</v>
      </c>
      <c r="B1121" t="s">
        <v>2375</v>
      </c>
      <c r="C1121" s="261">
        <v>44926</v>
      </c>
      <c r="D1121" t="s">
        <v>2038</v>
      </c>
      <c r="E1121" t="s">
        <v>2707</v>
      </c>
      <c r="F1121" s="262">
        <v>0</v>
      </c>
      <c r="G1121" t="s">
        <v>261</v>
      </c>
      <c r="H1121" s="263">
        <v>20363</v>
      </c>
      <c r="I1121" s="262">
        <v>10.32</v>
      </c>
      <c r="J1121" t="s">
        <v>262</v>
      </c>
      <c r="K1121" s="263">
        <v>11.05</v>
      </c>
      <c r="L1121" t="s">
        <v>263</v>
      </c>
      <c r="M1121" t="s">
        <v>264</v>
      </c>
      <c r="N1121" t="s">
        <v>265</v>
      </c>
      <c r="O1121" t="s">
        <v>501</v>
      </c>
      <c r="P1121" t="s">
        <v>2708</v>
      </c>
      <c r="Q1121" s="261">
        <v>44974.761168981502</v>
      </c>
    </row>
    <row r="1122" spans="1:17" x14ac:dyDescent="0.35">
      <c r="A1122" t="s">
        <v>2374</v>
      </c>
      <c r="B1122" t="s">
        <v>2375</v>
      </c>
      <c r="C1122" s="261">
        <v>44926</v>
      </c>
      <c r="D1122" t="s">
        <v>2038</v>
      </c>
      <c r="E1122" t="s">
        <v>2709</v>
      </c>
      <c r="F1122" s="262">
        <v>0</v>
      </c>
      <c r="G1122" t="s">
        <v>261</v>
      </c>
      <c r="H1122" s="263">
        <v>142200</v>
      </c>
      <c r="I1122" s="262">
        <v>72.06</v>
      </c>
      <c r="J1122" t="s">
        <v>262</v>
      </c>
      <c r="K1122" s="263">
        <v>77.16</v>
      </c>
      <c r="L1122" t="s">
        <v>263</v>
      </c>
      <c r="M1122" t="s">
        <v>264</v>
      </c>
      <c r="N1122" t="s">
        <v>265</v>
      </c>
      <c r="O1122" t="s">
        <v>501</v>
      </c>
      <c r="P1122" t="s">
        <v>2710</v>
      </c>
      <c r="Q1122" s="261">
        <v>44974.761168981502</v>
      </c>
    </row>
    <row r="1123" spans="1:17" x14ac:dyDescent="0.35">
      <c r="A1123" t="s">
        <v>2374</v>
      </c>
      <c r="B1123" t="s">
        <v>2375</v>
      </c>
      <c r="C1123" s="261">
        <v>44926</v>
      </c>
      <c r="D1123" t="s">
        <v>2038</v>
      </c>
      <c r="E1123" t="s">
        <v>2711</v>
      </c>
      <c r="F1123" s="262">
        <v>0</v>
      </c>
      <c r="G1123" t="s">
        <v>261</v>
      </c>
      <c r="H1123" s="263">
        <v>142200</v>
      </c>
      <c r="I1123" s="262">
        <v>72.06</v>
      </c>
      <c r="J1123" t="s">
        <v>262</v>
      </c>
      <c r="K1123" s="263">
        <v>77.16</v>
      </c>
      <c r="L1123" t="s">
        <v>263</v>
      </c>
      <c r="M1123" t="s">
        <v>264</v>
      </c>
      <c r="N1123" t="s">
        <v>265</v>
      </c>
      <c r="O1123" t="s">
        <v>501</v>
      </c>
      <c r="P1123" t="s">
        <v>2712</v>
      </c>
      <c r="Q1123" s="261">
        <v>44974.761168981502</v>
      </c>
    </row>
    <row r="1124" spans="1:17" x14ac:dyDescent="0.35">
      <c r="A1124" t="s">
        <v>2374</v>
      </c>
      <c r="B1124" t="s">
        <v>2375</v>
      </c>
      <c r="C1124" s="261">
        <v>44926</v>
      </c>
      <c r="D1124" t="s">
        <v>2047</v>
      </c>
      <c r="E1124" t="s">
        <v>2713</v>
      </c>
      <c r="F1124" s="262">
        <v>0</v>
      </c>
      <c r="G1124" t="s">
        <v>261</v>
      </c>
      <c r="H1124" s="263">
        <v>391567</v>
      </c>
      <c r="I1124" s="262">
        <v>185.59</v>
      </c>
      <c r="J1124" t="s">
        <v>262</v>
      </c>
      <c r="K1124" s="263">
        <v>198.73</v>
      </c>
      <c r="L1124" t="s">
        <v>263</v>
      </c>
      <c r="M1124" t="s">
        <v>264</v>
      </c>
      <c r="N1124" t="s">
        <v>265</v>
      </c>
      <c r="O1124" t="s">
        <v>501</v>
      </c>
      <c r="P1124" t="s">
        <v>2714</v>
      </c>
      <c r="Q1124" s="261">
        <v>44974.761168981502</v>
      </c>
    </row>
    <row r="1125" spans="1:17" x14ac:dyDescent="0.35">
      <c r="A1125" t="s">
        <v>2374</v>
      </c>
      <c r="B1125" t="s">
        <v>2375</v>
      </c>
      <c r="C1125" s="261">
        <v>44926</v>
      </c>
      <c r="D1125" t="s">
        <v>2047</v>
      </c>
      <c r="E1125" t="s">
        <v>2715</v>
      </c>
      <c r="F1125" s="262">
        <v>0</v>
      </c>
      <c r="G1125" t="s">
        <v>261</v>
      </c>
      <c r="H1125" s="263">
        <v>253240</v>
      </c>
      <c r="I1125" s="262">
        <v>120.03</v>
      </c>
      <c r="J1125" t="s">
        <v>262</v>
      </c>
      <c r="K1125" s="263">
        <v>128.53</v>
      </c>
      <c r="L1125" t="s">
        <v>263</v>
      </c>
      <c r="M1125" t="s">
        <v>264</v>
      </c>
      <c r="N1125" t="s">
        <v>265</v>
      </c>
      <c r="O1125" t="s">
        <v>501</v>
      </c>
      <c r="P1125" t="s">
        <v>2716</v>
      </c>
      <c r="Q1125" s="261">
        <v>44974.761168981502</v>
      </c>
    </row>
    <row r="1126" spans="1:17" x14ac:dyDescent="0.35">
      <c r="A1126" t="s">
        <v>2374</v>
      </c>
      <c r="B1126" t="s">
        <v>2375</v>
      </c>
      <c r="C1126" s="261">
        <v>44926</v>
      </c>
      <c r="D1126" t="s">
        <v>2047</v>
      </c>
      <c r="E1126" t="s">
        <v>2717</v>
      </c>
      <c r="F1126" s="262">
        <v>0</v>
      </c>
      <c r="G1126" t="s">
        <v>261</v>
      </c>
      <c r="H1126" s="263">
        <v>169904</v>
      </c>
      <c r="I1126" s="262">
        <v>80.53</v>
      </c>
      <c r="J1126" t="s">
        <v>262</v>
      </c>
      <c r="K1126" s="263">
        <v>86.23</v>
      </c>
      <c r="L1126" t="s">
        <v>263</v>
      </c>
      <c r="M1126" t="s">
        <v>264</v>
      </c>
      <c r="N1126" t="s">
        <v>265</v>
      </c>
      <c r="O1126" t="s">
        <v>501</v>
      </c>
      <c r="P1126" t="s">
        <v>2718</v>
      </c>
      <c r="Q1126" s="261">
        <v>44974.761168981502</v>
      </c>
    </row>
    <row r="1127" spans="1:17" x14ac:dyDescent="0.35">
      <c r="A1127" t="s">
        <v>2374</v>
      </c>
      <c r="B1127" t="s">
        <v>2375</v>
      </c>
      <c r="C1127" s="261">
        <v>44926</v>
      </c>
      <c r="D1127" t="s">
        <v>1937</v>
      </c>
      <c r="E1127" t="s">
        <v>2719</v>
      </c>
      <c r="F1127" s="262">
        <v>0</v>
      </c>
      <c r="G1127" t="s">
        <v>261</v>
      </c>
      <c r="H1127" s="263">
        <v>169904</v>
      </c>
      <c r="I1127" s="262">
        <v>84.2</v>
      </c>
      <c r="J1127" t="s">
        <v>262</v>
      </c>
      <c r="K1127" s="263">
        <v>90.16</v>
      </c>
      <c r="L1127" t="s">
        <v>263</v>
      </c>
      <c r="M1127" t="s">
        <v>264</v>
      </c>
      <c r="N1127" t="s">
        <v>265</v>
      </c>
      <c r="O1127" t="s">
        <v>501</v>
      </c>
      <c r="P1127" t="s">
        <v>2720</v>
      </c>
      <c r="Q1127" s="261">
        <v>44974.761168981502</v>
      </c>
    </row>
    <row r="1128" spans="1:17" x14ac:dyDescent="0.35">
      <c r="A1128" t="s">
        <v>2374</v>
      </c>
      <c r="B1128" t="s">
        <v>2375</v>
      </c>
      <c r="C1128" s="261">
        <v>44926</v>
      </c>
      <c r="D1128" t="s">
        <v>1937</v>
      </c>
      <c r="E1128" t="s">
        <v>2721</v>
      </c>
      <c r="F1128" s="262">
        <v>0</v>
      </c>
      <c r="G1128" t="s">
        <v>261</v>
      </c>
      <c r="H1128" s="263">
        <v>253240</v>
      </c>
      <c r="I1128" s="262">
        <v>125.5</v>
      </c>
      <c r="J1128" t="s">
        <v>262</v>
      </c>
      <c r="K1128" s="263">
        <v>134.38999999999999</v>
      </c>
      <c r="L1128" t="s">
        <v>263</v>
      </c>
      <c r="M1128" t="s">
        <v>264</v>
      </c>
      <c r="N1128" t="s">
        <v>265</v>
      </c>
      <c r="O1128" t="s">
        <v>501</v>
      </c>
      <c r="P1128" t="s">
        <v>2722</v>
      </c>
      <c r="Q1128" s="261">
        <v>44974.761168981502</v>
      </c>
    </row>
    <row r="1129" spans="1:17" x14ac:dyDescent="0.35">
      <c r="A1129" t="s">
        <v>2374</v>
      </c>
      <c r="B1129" t="s">
        <v>2375</v>
      </c>
      <c r="C1129" s="261">
        <v>44926</v>
      </c>
      <c r="D1129" t="s">
        <v>1937</v>
      </c>
      <c r="E1129" t="s">
        <v>2721</v>
      </c>
      <c r="F1129" s="262">
        <v>0</v>
      </c>
      <c r="G1129" t="s">
        <v>261</v>
      </c>
      <c r="H1129" s="263">
        <v>391567</v>
      </c>
      <c r="I1129" s="262">
        <v>194.05</v>
      </c>
      <c r="J1129" t="s">
        <v>262</v>
      </c>
      <c r="K1129" s="263">
        <v>207.79</v>
      </c>
      <c r="L1129" t="s">
        <v>263</v>
      </c>
      <c r="M1129" t="s">
        <v>264</v>
      </c>
      <c r="N1129" t="s">
        <v>265</v>
      </c>
      <c r="O1129" t="s">
        <v>501</v>
      </c>
      <c r="P1129" t="s">
        <v>2723</v>
      </c>
      <c r="Q1129" s="261">
        <v>44974.761168981502</v>
      </c>
    </row>
    <row r="1130" spans="1:17" x14ac:dyDescent="0.35">
      <c r="A1130" t="s">
        <v>2374</v>
      </c>
      <c r="B1130" t="s">
        <v>2375</v>
      </c>
      <c r="C1130" s="261">
        <v>44926</v>
      </c>
      <c r="D1130" t="s">
        <v>2054</v>
      </c>
      <c r="E1130" t="s">
        <v>2724</v>
      </c>
      <c r="F1130" s="262">
        <v>0</v>
      </c>
      <c r="G1130" t="s">
        <v>261</v>
      </c>
      <c r="H1130" s="263">
        <v>253240</v>
      </c>
      <c r="I1130" s="262">
        <v>118.13</v>
      </c>
      <c r="J1130" t="s">
        <v>262</v>
      </c>
      <c r="K1130" s="263">
        <v>126.49</v>
      </c>
      <c r="L1130" t="s">
        <v>263</v>
      </c>
      <c r="M1130" t="s">
        <v>264</v>
      </c>
      <c r="N1130" t="s">
        <v>265</v>
      </c>
      <c r="O1130" t="s">
        <v>501</v>
      </c>
      <c r="P1130" t="s">
        <v>2725</v>
      </c>
      <c r="Q1130" s="261">
        <v>44974.761168981502</v>
      </c>
    </row>
    <row r="1131" spans="1:17" x14ac:dyDescent="0.35">
      <c r="A1131" t="s">
        <v>2374</v>
      </c>
      <c r="B1131" t="s">
        <v>2375</v>
      </c>
      <c r="C1131" s="261">
        <v>44926</v>
      </c>
      <c r="D1131" t="s">
        <v>2054</v>
      </c>
      <c r="E1131" t="s">
        <v>2726</v>
      </c>
      <c r="F1131" s="262">
        <v>0</v>
      </c>
      <c r="G1131" t="s">
        <v>261</v>
      </c>
      <c r="H1131" s="263">
        <v>391567</v>
      </c>
      <c r="I1131" s="262">
        <v>182.65</v>
      </c>
      <c r="J1131" t="s">
        <v>262</v>
      </c>
      <c r="K1131" s="263">
        <v>195.58</v>
      </c>
      <c r="L1131" t="s">
        <v>263</v>
      </c>
      <c r="M1131" t="s">
        <v>264</v>
      </c>
      <c r="N1131" t="s">
        <v>265</v>
      </c>
      <c r="O1131" t="s">
        <v>501</v>
      </c>
      <c r="P1131" t="s">
        <v>2727</v>
      </c>
      <c r="Q1131" s="261">
        <v>44974.761168981502</v>
      </c>
    </row>
    <row r="1132" spans="1:17" x14ac:dyDescent="0.35">
      <c r="A1132" t="s">
        <v>2374</v>
      </c>
      <c r="B1132" t="s">
        <v>2375</v>
      </c>
      <c r="C1132" s="261">
        <v>44926</v>
      </c>
      <c r="D1132" t="s">
        <v>2059</v>
      </c>
      <c r="E1132" t="s">
        <v>2728</v>
      </c>
      <c r="F1132" s="262">
        <v>0</v>
      </c>
      <c r="G1132" t="s">
        <v>261</v>
      </c>
      <c r="H1132" s="263">
        <v>2900875</v>
      </c>
      <c r="I1132" s="262">
        <v>1353.16</v>
      </c>
      <c r="J1132" t="s">
        <v>262</v>
      </c>
      <c r="K1132" s="263">
        <v>1448.96</v>
      </c>
      <c r="L1132" t="s">
        <v>263</v>
      </c>
      <c r="M1132" t="s">
        <v>264</v>
      </c>
      <c r="N1132" t="s">
        <v>265</v>
      </c>
      <c r="O1132" t="s">
        <v>501</v>
      </c>
      <c r="P1132" t="s">
        <v>2729</v>
      </c>
      <c r="Q1132" s="261">
        <v>44974.761180555601</v>
      </c>
    </row>
    <row r="1133" spans="1:17" x14ac:dyDescent="0.35">
      <c r="A1133" t="s">
        <v>2374</v>
      </c>
      <c r="B1133" t="s">
        <v>2375</v>
      </c>
      <c r="C1133" s="261">
        <v>44926</v>
      </c>
      <c r="D1133" t="s">
        <v>2059</v>
      </c>
      <c r="E1133" t="s">
        <v>2728</v>
      </c>
      <c r="F1133" s="262">
        <v>0</v>
      </c>
      <c r="G1133" t="s">
        <v>261</v>
      </c>
      <c r="H1133" s="263">
        <v>4284800</v>
      </c>
      <c r="I1133" s="262">
        <v>1998.72</v>
      </c>
      <c r="J1133" t="s">
        <v>262</v>
      </c>
      <c r="K1133" s="263">
        <v>2140.23</v>
      </c>
      <c r="L1133" t="s">
        <v>263</v>
      </c>
      <c r="M1133" t="s">
        <v>264</v>
      </c>
      <c r="N1133" t="s">
        <v>265</v>
      </c>
      <c r="O1133" t="s">
        <v>501</v>
      </c>
      <c r="P1133" t="s">
        <v>2730</v>
      </c>
      <c r="Q1133" s="261">
        <v>44974.761180555601</v>
      </c>
    </row>
    <row r="1134" spans="1:17" x14ac:dyDescent="0.35">
      <c r="A1134" t="s">
        <v>2374</v>
      </c>
      <c r="B1134" t="s">
        <v>2375</v>
      </c>
      <c r="C1134" s="261">
        <v>44957</v>
      </c>
      <c r="D1134" t="s">
        <v>2731</v>
      </c>
      <c r="E1134" t="s">
        <v>2732</v>
      </c>
      <c r="F1134" s="262">
        <v>0</v>
      </c>
      <c r="G1134" t="s">
        <v>261</v>
      </c>
      <c r="H1134" s="263">
        <v>3052469</v>
      </c>
      <c r="I1134" s="262">
        <v>1376.45</v>
      </c>
      <c r="J1134" t="s">
        <v>262</v>
      </c>
      <c r="K1134" s="263">
        <v>1492.48</v>
      </c>
      <c r="L1134" t="s">
        <v>263</v>
      </c>
      <c r="M1134" t="s">
        <v>264</v>
      </c>
      <c r="N1134" t="s">
        <v>265</v>
      </c>
      <c r="O1134" t="s">
        <v>1163</v>
      </c>
      <c r="P1134" t="s">
        <v>2733</v>
      </c>
      <c r="Q1134" s="261">
        <v>44980.6386458333</v>
      </c>
    </row>
    <row r="1135" spans="1:17" x14ac:dyDescent="0.35">
      <c r="A1135" t="s">
        <v>2374</v>
      </c>
      <c r="B1135" t="s">
        <v>2375</v>
      </c>
      <c r="C1135" s="261">
        <v>44957</v>
      </c>
      <c r="D1135" t="s">
        <v>2731</v>
      </c>
      <c r="E1135" t="s">
        <v>2734</v>
      </c>
      <c r="F1135" s="262">
        <v>0</v>
      </c>
      <c r="G1135" t="s">
        <v>261</v>
      </c>
      <c r="H1135" s="263">
        <v>230640.14</v>
      </c>
      <c r="I1135" s="262">
        <v>104</v>
      </c>
      <c r="J1135" t="s">
        <v>262</v>
      </c>
      <c r="K1135" s="263">
        <v>112.77</v>
      </c>
      <c r="L1135" t="s">
        <v>263</v>
      </c>
      <c r="M1135" t="s">
        <v>264</v>
      </c>
      <c r="N1135" t="s">
        <v>265</v>
      </c>
      <c r="O1135" t="s">
        <v>1163</v>
      </c>
      <c r="P1135" t="s">
        <v>2735</v>
      </c>
      <c r="Q1135" s="261">
        <v>44980.6386458333</v>
      </c>
    </row>
    <row r="1136" spans="1:17" x14ac:dyDescent="0.35">
      <c r="A1136" t="s">
        <v>2374</v>
      </c>
      <c r="B1136" t="s">
        <v>2375</v>
      </c>
      <c r="C1136" s="261">
        <v>44957</v>
      </c>
      <c r="D1136" t="s">
        <v>2731</v>
      </c>
      <c r="E1136" t="s">
        <v>2736</v>
      </c>
      <c r="F1136" s="262">
        <v>0</v>
      </c>
      <c r="G1136" t="s">
        <v>261</v>
      </c>
      <c r="H1136" s="263">
        <v>377184</v>
      </c>
      <c r="I1136" s="262">
        <v>170.08</v>
      </c>
      <c r="J1136" t="s">
        <v>262</v>
      </c>
      <c r="K1136" s="263">
        <v>184.42</v>
      </c>
      <c r="L1136" t="s">
        <v>263</v>
      </c>
      <c r="M1136" t="s">
        <v>264</v>
      </c>
      <c r="N1136" t="s">
        <v>265</v>
      </c>
      <c r="O1136" t="s">
        <v>1163</v>
      </c>
      <c r="P1136" t="s">
        <v>2737</v>
      </c>
      <c r="Q1136" s="261">
        <v>44980.6386458333</v>
      </c>
    </row>
    <row r="1137" spans="1:17" x14ac:dyDescent="0.35">
      <c r="A1137" t="s">
        <v>2374</v>
      </c>
      <c r="B1137" t="s">
        <v>2375</v>
      </c>
      <c r="C1137" s="261">
        <v>44957</v>
      </c>
      <c r="D1137" t="s">
        <v>2731</v>
      </c>
      <c r="E1137" t="s">
        <v>2738</v>
      </c>
      <c r="F1137" s="262">
        <v>0</v>
      </c>
      <c r="G1137" t="s">
        <v>261</v>
      </c>
      <c r="H1137" s="263">
        <v>1432600</v>
      </c>
      <c r="I1137" s="262">
        <v>646</v>
      </c>
      <c r="J1137" t="s">
        <v>262</v>
      </c>
      <c r="K1137" s="263">
        <v>700.46</v>
      </c>
      <c r="L1137" t="s">
        <v>263</v>
      </c>
      <c r="M1137" t="s">
        <v>264</v>
      </c>
      <c r="N1137" t="s">
        <v>265</v>
      </c>
      <c r="O1137" t="s">
        <v>1163</v>
      </c>
      <c r="P1137" t="s">
        <v>2739</v>
      </c>
      <c r="Q1137" s="261">
        <v>44980.6386458333</v>
      </c>
    </row>
    <row r="1138" spans="1:17" x14ac:dyDescent="0.35">
      <c r="A1138" t="s">
        <v>2374</v>
      </c>
      <c r="B1138" t="s">
        <v>2375</v>
      </c>
      <c r="C1138" s="261">
        <v>44957</v>
      </c>
      <c r="D1138" t="s">
        <v>2731</v>
      </c>
      <c r="E1138" t="s">
        <v>2740</v>
      </c>
      <c r="F1138" s="262">
        <v>0</v>
      </c>
      <c r="G1138" t="s">
        <v>261</v>
      </c>
      <c r="H1138" s="263">
        <v>1430600</v>
      </c>
      <c r="I1138" s="262">
        <v>645.1</v>
      </c>
      <c r="J1138" t="s">
        <v>262</v>
      </c>
      <c r="K1138" s="263">
        <v>699.48</v>
      </c>
      <c r="L1138" t="s">
        <v>263</v>
      </c>
      <c r="M1138" t="s">
        <v>264</v>
      </c>
      <c r="N1138" t="s">
        <v>265</v>
      </c>
      <c r="O1138" t="s">
        <v>1163</v>
      </c>
      <c r="P1138" t="s">
        <v>2741</v>
      </c>
      <c r="Q1138" s="261">
        <v>44980.6386458333</v>
      </c>
    </row>
    <row r="1139" spans="1:17" x14ac:dyDescent="0.35">
      <c r="A1139" t="s">
        <v>2374</v>
      </c>
      <c r="B1139" t="s">
        <v>2375</v>
      </c>
      <c r="C1139" s="261">
        <v>44957</v>
      </c>
      <c r="D1139" t="s">
        <v>2731</v>
      </c>
      <c r="E1139" t="s">
        <v>2742</v>
      </c>
      <c r="F1139" s="262">
        <v>0</v>
      </c>
      <c r="G1139" t="s">
        <v>261</v>
      </c>
      <c r="H1139" s="263">
        <v>1421600</v>
      </c>
      <c r="I1139" s="262">
        <v>641.04</v>
      </c>
      <c r="J1139" t="s">
        <v>262</v>
      </c>
      <c r="K1139" s="263">
        <v>695.08</v>
      </c>
      <c r="L1139" t="s">
        <v>263</v>
      </c>
      <c r="M1139" t="s">
        <v>264</v>
      </c>
      <c r="N1139" t="s">
        <v>265</v>
      </c>
      <c r="O1139" t="s">
        <v>1163</v>
      </c>
      <c r="P1139" t="s">
        <v>2743</v>
      </c>
      <c r="Q1139" s="261">
        <v>44980.638657407399</v>
      </c>
    </row>
    <row r="1140" spans="1:17" x14ac:dyDescent="0.35">
      <c r="A1140" t="s">
        <v>2374</v>
      </c>
      <c r="B1140" t="s">
        <v>2375</v>
      </c>
      <c r="C1140" s="261">
        <v>44957</v>
      </c>
      <c r="D1140" t="s">
        <v>2731</v>
      </c>
      <c r="E1140" t="s">
        <v>2744</v>
      </c>
      <c r="F1140" s="262">
        <v>0</v>
      </c>
      <c r="G1140" t="s">
        <v>261</v>
      </c>
      <c r="H1140" s="263">
        <v>398696.88</v>
      </c>
      <c r="I1140" s="262">
        <v>179.78</v>
      </c>
      <c r="J1140" t="s">
        <v>262</v>
      </c>
      <c r="K1140" s="263">
        <v>194.94</v>
      </c>
      <c r="L1140" t="s">
        <v>263</v>
      </c>
      <c r="M1140" t="s">
        <v>264</v>
      </c>
      <c r="N1140" t="s">
        <v>265</v>
      </c>
      <c r="O1140" t="s">
        <v>1163</v>
      </c>
      <c r="P1140" t="s">
        <v>2745</v>
      </c>
      <c r="Q1140" s="261">
        <v>44980.6386458333</v>
      </c>
    </row>
    <row r="1141" spans="1:17" x14ac:dyDescent="0.35">
      <c r="A1141" t="s">
        <v>2374</v>
      </c>
      <c r="B1141" t="s">
        <v>2375</v>
      </c>
      <c r="C1141" s="261">
        <v>44985</v>
      </c>
      <c r="D1141" t="s">
        <v>2746</v>
      </c>
      <c r="E1141" t="s">
        <v>2747</v>
      </c>
      <c r="F1141" s="262">
        <v>0</v>
      </c>
      <c r="G1141" t="s">
        <v>261</v>
      </c>
      <c r="H1141" s="263">
        <v>3052469</v>
      </c>
      <c r="I1141" s="262">
        <v>1411.57</v>
      </c>
      <c r="J1141" t="s">
        <v>262</v>
      </c>
      <c r="K1141" s="263">
        <v>1487.79</v>
      </c>
      <c r="L1141" t="s">
        <v>263</v>
      </c>
      <c r="M1141" t="s">
        <v>264</v>
      </c>
      <c r="N1141" t="s">
        <v>265</v>
      </c>
      <c r="O1141" t="s">
        <v>1163</v>
      </c>
      <c r="P1141" t="s">
        <v>2748</v>
      </c>
      <c r="Q1141" s="261">
        <v>44998.630185185197</v>
      </c>
    </row>
    <row r="1142" spans="1:17" x14ac:dyDescent="0.35">
      <c r="A1142" t="s">
        <v>2374</v>
      </c>
      <c r="B1142" t="s">
        <v>2375</v>
      </c>
      <c r="C1142" s="261">
        <v>44985</v>
      </c>
      <c r="D1142" t="s">
        <v>2746</v>
      </c>
      <c r="E1142" t="s">
        <v>2749</v>
      </c>
      <c r="F1142" s="262">
        <v>0</v>
      </c>
      <c r="G1142" t="s">
        <v>261</v>
      </c>
      <c r="H1142" s="263">
        <v>230640</v>
      </c>
      <c r="I1142" s="262">
        <v>106.66</v>
      </c>
      <c r="J1142" t="s">
        <v>262</v>
      </c>
      <c r="K1142" s="263">
        <v>112.42</v>
      </c>
      <c r="L1142" t="s">
        <v>263</v>
      </c>
      <c r="M1142" t="s">
        <v>264</v>
      </c>
      <c r="N1142" t="s">
        <v>265</v>
      </c>
      <c r="O1142" t="s">
        <v>1163</v>
      </c>
      <c r="P1142" t="s">
        <v>2750</v>
      </c>
      <c r="Q1142" s="261">
        <v>44998.630196759303</v>
      </c>
    </row>
    <row r="1143" spans="1:17" x14ac:dyDescent="0.35">
      <c r="A1143" t="s">
        <v>2374</v>
      </c>
      <c r="B1143" t="s">
        <v>2375</v>
      </c>
      <c r="C1143" s="261">
        <v>44985</v>
      </c>
      <c r="D1143" t="s">
        <v>2746</v>
      </c>
      <c r="E1143" t="s">
        <v>2751</v>
      </c>
      <c r="F1143" s="262">
        <v>0</v>
      </c>
      <c r="G1143" t="s">
        <v>261</v>
      </c>
      <c r="H1143" s="263">
        <v>377184</v>
      </c>
      <c r="I1143" s="262">
        <v>174.42</v>
      </c>
      <c r="J1143" t="s">
        <v>262</v>
      </c>
      <c r="K1143" s="263">
        <v>183.84</v>
      </c>
      <c r="L1143" t="s">
        <v>263</v>
      </c>
      <c r="M1143" t="s">
        <v>264</v>
      </c>
      <c r="N1143" t="s">
        <v>265</v>
      </c>
      <c r="O1143" t="s">
        <v>1163</v>
      </c>
      <c r="P1143" t="s">
        <v>2752</v>
      </c>
      <c r="Q1143" s="261">
        <v>44998.630185185197</v>
      </c>
    </row>
    <row r="1144" spans="1:17" x14ac:dyDescent="0.35">
      <c r="A1144" t="s">
        <v>2374</v>
      </c>
      <c r="B1144" t="s">
        <v>2375</v>
      </c>
      <c r="C1144" s="261">
        <v>44985</v>
      </c>
      <c r="D1144" t="s">
        <v>2746</v>
      </c>
      <c r="E1144" t="s">
        <v>2753</v>
      </c>
      <c r="F1144" s="262">
        <v>0</v>
      </c>
      <c r="G1144" t="s">
        <v>261</v>
      </c>
      <c r="H1144" s="263">
        <v>1432600</v>
      </c>
      <c r="I1144" s="262">
        <v>662.49</v>
      </c>
      <c r="J1144" t="s">
        <v>262</v>
      </c>
      <c r="K1144" s="263">
        <v>698.26</v>
      </c>
      <c r="L1144" t="s">
        <v>263</v>
      </c>
      <c r="M1144" t="s">
        <v>264</v>
      </c>
      <c r="N1144" t="s">
        <v>265</v>
      </c>
      <c r="O1144" t="s">
        <v>1163</v>
      </c>
      <c r="P1144" t="s">
        <v>2754</v>
      </c>
      <c r="Q1144" s="261">
        <v>44998.630196759303</v>
      </c>
    </row>
    <row r="1145" spans="1:17" x14ac:dyDescent="0.35">
      <c r="A1145" t="s">
        <v>2374</v>
      </c>
      <c r="B1145" t="s">
        <v>2375</v>
      </c>
      <c r="C1145" s="261">
        <v>44985</v>
      </c>
      <c r="D1145" t="s">
        <v>2746</v>
      </c>
      <c r="E1145" t="s">
        <v>2755</v>
      </c>
      <c r="F1145" s="262">
        <v>0</v>
      </c>
      <c r="G1145" t="s">
        <v>261</v>
      </c>
      <c r="H1145" s="263">
        <v>1430600</v>
      </c>
      <c r="I1145" s="262">
        <v>661.56</v>
      </c>
      <c r="J1145" t="s">
        <v>262</v>
      </c>
      <c r="K1145" s="263">
        <v>697.28</v>
      </c>
      <c r="L1145" t="s">
        <v>263</v>
      </c>
      <c r="M1145" t="s">
        <v>264</v>
      </c>
      <c r="N1145" t="s">
        <v>265</v>
      </c>
      <c r="O1145" t="s">
        <v>1163</v>
      </c>
      <c r="P1145" t="s">
        <v>2756</v>
      </c>
      <c r="Q1145" s="261">
        <v>44998.630196759303</v>
      </c>
    </row>
    <row r="1146" spans="1:17" x14ac:dyDescent="0.35">
      <c r="A1146" t="s">
        <v>2374</v>
      </c>
      <c r="B1146" t="s">
        <v>2375</v>
      </c>
      <c r="C1146" s="261">
        <v>44985</v>
      </c>
      <c r="D1146" t="s">
        <v>2746</v>
      </c>
      <c r="E1146" t="s">
        <v>2757</v>
      </c>
      <c r="F1146" s="262">
        <v>0</v>
      </c>
      <c r="G1146" t="s">
        <v>261</v>
      </c>
      <c r="H1146" s="263">
        <v>1421600</v>
      </c>
      <c r="I1146" s="262">
        <v>657.4</v>
      </c>
      <c r="J1146" t="s">
        <v>262</v>
      </c>
      <c r="K1146" s="263">
        <v>692.9</v>
      </c>
      <c r="L1146" t="s">
        <v>263</v>
      </c>
      <c r="M1146" t="s">
        <v>264</v>
      </c>
      <c r="N1146" t="s">
        <v>265</v>
      </c>
      <c r="O1146" t="s">
        <v>1163</v>
      </c>
      <c r="P1146" t="s">
        <v>2758</v>
      </c>
      <c r="Q1146" s="261">
        <v>44998.630196759303</v>
      </c>
    </row>
    <row r="1147" spans="1:17" x14ac:dyDescent="0.35">
      <c r="A1147" t="s">
        <v>2374</v>
      </c>
      <c r="B1147" t="s">
        <v>2375</v>
      </c>
      <c r="C1147" s="261">
        <v>44985</v>
      </c>
      <c r="D1147" t="s">
        <v>2746</v>
      </c>
      <c r="E1147" t="s">
        <v>2759</v>
      </c>
      <c r="F1147" s="262">
        <v>0</v>
      </c>
      <c r="G1147" t="s">
        <v>261</v>
      </c>
      <c r="H1147" s="263">
        <v>398697</v>
      </c>
      <c r="I1147" s="262">
        <v>184.37</v>
      </c>
      <c r="J1147" t="s">
        <v>262</v>
      </c>
      <c r="K1147" s="263">
        <v>194.33</v>
      </c>
      <c r="L1147" t="s">
        <v>263</v>
      </c>
      <c r="M1147" t="s">
        <v>264</v>
      </c>
      <c r="N1147" t="s">
        <v>265</v>
      </c>
      <c r="O1147" t="s">
        <v>1163</v>
      </c>
      <c r="P1147" t="s">
        <v>2760</v>
      </c>
      <c r="Q1147" s="261">
        <v>44998.630196759303</v>
      </c>
    </row>
    <row r="1148" spans="1:17" x14ac:dyDescent="0.35">
      <c r="A1148" t="s">
        <v>2374</v>
      </c>
      <c r="B1148" t="s">
        <v>2375</v>
      </c>
      <c r="C1148" s="261">
        <v>44988</v>
      </c>
      <c r="D1148" t="s">
        <v>2761</v>
      </c>
      <c r="E1148" t="s">
        <v>2762</v>
      </c>
      <c r="F1148" s="262">
        <v>0</v>
      </c>
      <c r="G1148" t="s">
        <v>261</v>
      </c>
      <c r="H1148" s="263">
        <v>240040</v>
      </c>
      <c r="I1148" s="262">
        <v>109.93</v>
      </c>
      <c r="J1148" t="s">
        <v>262</v>
      </c>
      <c r="K1148" s="263">
        <v>115.87</v>
      </c>
      <c r="L1148" t="s">
        <v>263</v>
      </c>
      <c r="M1148" t="s">
        <v>264</v>
      </c>
      <c r="N1148" t="s">
        <v>265</v>
      </c>
      <c r="O1148" t="s">
        <v>1588</v>
      </c>
      <c r="P1148" t="s">
        <v>2763</v>
      </c>
      <c r="Q1148" s="261">
        <v>44999.419398148202</v>
      </c>
    </row>
    <row r="1149" spans="1:17" x14ac:dyDescent="0.35">
      <c r="A1149" t="s">
        <v>2374</v>
      </c>
      <c r="B1149" t="s">
        <v>2375</v>
      </c>
      <c r="C1149" s="261">
        <v>45016</v>
      </c>
      <c r="D1149" t="s">
        <v>1161</v>
      </c>
      <c r="E1149" t="s">
        <v>2764</v>
      </c>
      <c r="F1149" s="262">
        <v>0</v>
      </c>
      <c r="G1149" t="s">
        <v>261</v>
      </c>
      <c r="H1149" s="263">
        <v>396444</v>
      </c>
      <c r="I1149" s="262">
        <v>179.5</v>
      </c>
      <c r="J1149" t="s">
        <v>262</v>
      </c>
      <c r="K1149" s="263">
        <v>192.84</v>
      </c>
      <c r="L1149" t="s">
        <v>263</v>
      </c>
      <c r="M1149" t="s">
        <v>264</v>
      </c>
      <c r="N1149" t="s">
        <v>265</v>
      </c>
      <c r="O1149" t="s">
        <v>1163</v>
      </c>
      <c r="P1149" t="s">
        <v>2765</v>
      </c>
      <c r="Q1149" s="261">
        <v>45033.555162037002</v>
      </c>
    </row>
    <row r="1150" spans="1:17" x14ac:dyDescent="0.35">
      <c r="A1150" t="s">
        <v>2374</v>
      </c>
      <c r="B1150" t="s">
        <v>2375</v>
      </c>
      <c r="C1150" s="261">
        <v>45016</v>
      </c>
      <c r="D1150" t="s">
        <v>1161</v>
      </c>
      <c r="E1150" t="s">
        <v>2766</v>
      </c>
      <c r="F1150" s="262">
        <v>0</v>
      </c>
      <c r="G1150" t="s">
        <v>261</v>
      </c>
      <c r="H1150" s="263">
        <v>398697</v>
      </c>
      <c r="I1150" s="262">
        <v>180.52</v>
      </c>
      <c r="J1150" t="s">
        <v>262</v>
      </c>
      <c r="K1150" s="263">
        <v>193.93</v>
      </c>
      <c r="L1150" t="s">
        <v>263</v>
      </c>
      <c r="M1150" t="s">
        <v>264</v>
      </c>
      <c r="N1150" t="s">
        <v>265</v>
      </c>
      <c r="O1150" t="s">
        <v>1163</v>
      </c>
      <c r="P1150" t="s">
        <v>2767</v>
      </c>
      <c r="Q1150" s="261">
        <v>45033.555162037002</v>
      </c>
    </row>
    <row r="1151" spans="1:17" x14ac:dyDescent="0.35">
      <c r="A1151" t="s">
        <v>2374</v>
      </c>
      <c r="B1151" t="s">
        <v>2375</v>
      </c>
      <c r="C1151" s="261">
        <v>45016</v>
      </c>
      <c r="D1151" t="s">
        <v>1161</v>
      </c>
      <c r="E1151" t="s">
        <v>2768</v>
      </c>
      <c r="F1151" s="262">
        <v>0</v>
      </c>
      <c r="G1151" t="s">
        <v>261</v>
      </c>
      <c r="H1151" s="263">
        <v>230640</v>
      </c>
      <c r="I1151" s="262">
        <v>104.43</v>
      </c>
      <c r="J1151" t="s">
        <v>262</v>
      </c>
      <c r="K1151" s="263">
        <v>112.19</v>
      </c>
      <c r="L1151" t="s">
        <v>263</v>
      </c>
      <c r="M1151" t="s">
        <v>264</v>
      </c>
      <c r="N1151" t="s">
        <v>265</v>
      </c>
      <c r="O1151" t="s">
        <v>1163</v>
      </c>
      <c r="P1151" t="s">
        <v>2769</v>
      </c>
      <c r="Q1151" s="261">
        <v>45033.555162037002</v>
      </c>
    </row>
    <row r="1152" spans="1:17" x14ac:dyDescent="0.35">
      <c r="A1152" t="s">
        <v>2374</v>
      </c>
      <c r="B1152" t="s">
        <v>2375</v>
      </c>
      <c r="C1152" s="261">
        <v>45044</v>
      </c>
      <c r="D1152" t="s">
        <v>1361</v>
      </c>
      <c r="E1152" t="s">
        <v>2770</v>
      </c>
      <c r="F1152" s="262">
        <v>0</v>
      </c>
      <c r="G1152" t="s">
        <v>261</v>
      </c>
      <c r="H1152" s="263">
        <v>8829</v>
      </c>
      <c r="I1152" s="262">
        <v>3.91</v>
      </c>
      <c r="J1152" t="s">
        <v>262</v>
      </c>
      <c r="K1152" s="263">
        <v>4.29</v>
      </c>
      <c r="L1152" t="s">
        <v>263</v>
      </c>
      <c r="M1152" t="s">
        <v>264</v>
      </c>
      <c r="N1152" t="s">
        <v>265</v>
      </c>
      <c r="O1152" t="s">
        <v>1163</v>
      </c>
      <c r="P1152" t="s">
        <v>2771</v>
      </c>
      <c r="Q1152" s="261">
        <v>45050.370937500003</v>
      </c>
    </row>
    <row r="1153" spans="1:17" x14ac:dyDescent="0.35">
      <c r="A1153" t="s">
        <v>2374</v>
      </c>
      <c r="B1153" t="s">
        <v>2375</v>
      </c>
      <c r="C1153" s="261">
        <v>45044</v>
      </c>
      <c r="D1153" t="s">
        <v>1361</v>
      </c>
      <c r="E1153" t="s">
        <v>2772</v>
      </c>
      <c r="F1153" s="262">
        <v>0</v>
      </c>
      <c r="G1153" t="s">
        <v>261</v>
      </c>
      <c r="H1153" s="263">
        <v>19241</v>
      </c>
      <c r="I1153" s="262">
        <v>8.51</v>
      </c>
      <c r="J1153" t="s">
        <v>262</v>
      </c>
      <c r="K1153" s="263">
        <v>9.34</v>
      </c>
      <c r="L1153" t="s">
        <v>263</v>
      </c>
      <c r="M1153" t="s">
        <v>264</v>
      </c>
      <c r="N1153" t="s">
        <v>265</v>
      </c>
      <c r="O1153" t="s">
        <v>1163</v>
      </c>
      <c r="P1153" t="s">
        <v>2773</v>
      </c>
      <c r="Q1153" s="261">
        <v>45050.370937500003</v>
      </c>
    </row>
    <row r="1154" spans="1:17" x14ac:dyDescent="0.35">
      <c r="A1154" t="s">
        <v>2374</v>
      </c>
      <c r="B1154" t="s">
        <v>2375</v>
      </c>
      <c r="C1154" s="261">
        <v>45044</v>
      </c>
      <c r="D1154" t="s">
        <v>1361</v>
      </c>
      <c r="E1154" t="s">
        <v>2774</v>
      </c>
      <c r="F1154" s="262">
        <v>0</v>
      </c>
      <c r="G1154" t="s">
        <v>261</v>
      </c>
      <c r="H1154" s="263">
        <v>29826</v>
      </c>
      <c r="I1154" s="262">
        <v>13.19</v>
      </c>
      <c r="J1154" t="s">
        <v>262</v>
      </c>
      <c r="K1154" s="263">
        <v>14.47</v>
      </c>
      <c r="L1154" t="s">
        <v>263</v>
      </c>
      <c r="M1154" t="s">
        <v>264</v>
      </c>
      <c r="N1154" t="s">
        <v>265</v>
      </c>
      <c r="O1154" t="s">
        <v>1163</v>
      </c>
      <c r="P1154" t="s">
        <v>2775</v>
      </c>
      <c r="Q1154" s="261">
        <v>45050.370937500003</v>
      </c>
    </row>
    <row r="1155" spans="1:17" x14ac:dyDescent="0.35">
      <c r="A1155" t="s">
        <v>2374</v>
      </c>
      <c r="B1155" t="s">
        <v>2375</v>
      </c>
      <c r="C1155" s="261">
        <v>45046</v>
      </c>
      <c r="D1155" t="s">
        <v>1174</v>
      </c>
      <c r="E1155" t="s">
        <v>2776</v>
      </c>
      <c r="F1155" s="262">
        <v>0</v>
      </c>
      <c r="G1155" t="s">
        <v>261</v>
      </c>
      <c r="H1155" s="263">
        <v>396444</v>
      </c>
      <c r="I1155" s="262">
        <v>175.35</v>
      </c>
      <c r="J1155" t="s">
        <v>262</v>
      </c>
      <c r="K1155" s="263">
        <v>192.41</v>
      </c>
      <c r="L1155" t="s">
        <v>263</v>
      </c>
      <c r="M1155" t="s">
        <v>264</v>
      </c>
      <c r="N1155" t="s">
        <v>265</v>
      </c>
      <c r="O1155" t="s">
        <v>1163</v>
      </c>
      <c r="P1155" t="s">
        <v>2777</v>
      </c>
      <c r="Q1155" s="261">
        <v>45058.264016203699</v>
      </c>
    </row>
    <row r="1156" spans="1:17" x14ac:dyDescent="0.35">
      <c r="A1156" t="s">
        <v>2374</v>
      </c>
      <c r="B1156" t="s">
        <v>2375</v>
      </c>
      <c r="C1156" s="261">
        <v>45046</v>
      </c>
      <c r="D1156" t="s">
        <v>1174</v>
      </c>
      <c r="E1156" t="s">
        <v>2778</v>
      </c>
      <c r="F1156" s="262">
        <v>0</v>
      </c>
      <c r="G1156" t="s">
        <v>261</v>
      </c>
      <c r="H1156" s="263">
        <v>398697</v>
      </c>
      <c r="I1156" s="262">
        <v>176.35</v>
      </c>
      <c r="J1156" t="s">
        <v>262</v>
      </c>
      <c r="K1156" s="263">
        <v>193.51</v>
      </c>
      <c r="L1156" t="s">
        <v>263</v>
      </c>
      <c r="M1156" t="s">
        <v>264</v>
      </c>
      <c r="N1156" t="s">
        <v>265</v>
      </c>
      <c r="O1156" t="s">
        <v>1163</v>
      </c>
      <c r="P1156" t="s">
        <v>2779</v>
      </c>
      <c r="Q1156" s="261">
        <v>45058.264027777797</v>
      </c>
    </row>
    <row r="1157" spans="1:17" x14ac:dyDescent="0.35">
      <c r="A1157" t="s">
        <v>2374</v>
      </c>
      <c r="B1157" t="s">
        <v>2375</v>
      </c>
      <c r="C1157" s="261">
        <v>45046</v>
      </c>
      <c r="D1157" t="s">
        <v>1174</v>
      </c>
      <c r="E1157" t="s">
        <v>2780</v>
      </c>
      <c r="F1157" s="262">
        <v>0</v>
      </c>
      <c r="G1157" t="s">
        <v>261</v>
      </c>
      <c r="H1157" s="263">
        <v>230640</v>
      </c>
      <c r="I1157" s="262">
        <v>102.01</v>
      </c>
      <c r="J1157" t="s">
        <v>262</v>
      </c>
      <c r="K1157" s="263">
        <v>111.94</v>
      </c>
      <c r="L1157" t="s">
        <v>263</v>
      </c>
      <c r="M1157" t="s">
        <v>264</v>
      </c>
      <c r="N1157" t="s">
        <v>265</v>
      </c>
      <c r="O1157" t="s">
        <v>1163</v>
      </c>
      <c r="P1157" t="s">
        <v>2781</v>
      </c>
      <c r="Q1157" s="261">
        <v>45058.264027777797</v>
      </c>
    </row>
    <row r="1158" spans="1:17" x14ac:dyDescent="0.35">
      <c r="A1158" t="s">
        <v>2374</v>
      </c>
      <c r="B1158" t="s">
        <v>2375</v>
      </c>
      <c r="C1158" s="261">
        <v>45046</v>
      </c>
      <c r="D1158" t="s">
        <v>1183</v>
      </c>
      <c r="E1158" t="s">
        <v>2782</v>
      </c>
      <c r="F1158" s="262">
        <v>0</v>
      </c>
      <c r="G1158" t="s">
        <v>261</v>
      </c>
      <c r="H1158" s="263">
        <v>20776</v>
      </c>
      <c r="I1158" s="262">
        <v>9.19</v>
      </c>
      <c r="J1158" t="s">
        <v>262</v>
      </c>
      <c r="K1158" s="263">
        <v>10.08</v>
      </c>
      <c r="L1158" t="s">
        <v>263</v>
      </c>
      <c r="M1158" t="s">
        <v>264</v>
      </c>
      <c r="N1158" t="s">
        <v>265</v>
      </c>
      <c r="O1158" t="s">
        <v>1163</v>
      </c>
      <c r="P1158" t="s">
        <v>2783</v>
      </c>
      <c r="Q1158" s="261">
        <v>45058.270798611098</v>
      </c>
    </row>
    <row r="1159" spans="1:17" x14ac:dyDescent="0.35">
      <c r="A1159" t="s">
        <v>2374</v>
      </c>
      <c r="B1159" t="s">
        <v>2375</v>
      </c>
      <c r="C1159" s="261">
        <v>45046</v>
      </c>
      <c r="D1159" t="s">
        <v>1183</v>
      </c>
      <c r="E1159" t="s">
        <v>2784</v>
      </c>
      <c r="F1159" s="262">
        <v>0</v>
      </c>
      <c r="G1159" t="s">
        <v>261</v>
      </c>
      <c r="H1159" s="263">
        <v>33751</v>
      </c>
      <c r="I1159" s="262">
        <v>14.93</v>
      </c>
      <c r="J1159" t="s">
        <v>262</v>
      </c>
      <c r="K1159" s="263">
        <v>16.38</v>
      </c>
      <c r="L1159" t="s">
        <v>263</v>
      </c>
      <c r="M1159" t="s">
        <v>264</v>
      </c>
      <c r="N1159" t="s">
        <v>265</v>
      </c>
      <c r="O1159" t="s">
        <v>1163</v>
      </c>
      <c r="P1159" t="s">
        <v>2785</v>
      </c>
      <c r="Q1159" s="261">
        <v>45058.270798611098</v>
      </c>
    </row>
    <row r="1160" spans="1:17" x14ac:dyDescent="0.35">
      <c r="A1160" t="s">
        <v>2374</v>
      </c>
      <c r="B1160" t="s">
        <v>2375</v>
      </c>
      <c r="C1160" s="261">
        <v>45046</v>
      </c>
      <c r="D1160" t="s">
        <v>1183</v>
      </c>
      <c r="E1160" t="s">
        <v>2786</v>
      </c>
      <c r="F1160" s="262">
        <v>0</v>
      </c>
      <c r="G1160" t="s">
        <v>261</v>
      </c>
      <c r="H1160" s="263">
        <v>35637</v>
      </c>
      <c r="I1160" s="262">
        <v>15.76</v>
      </c>
      <c r="J1160" t="s">
        <v>262</v>
      </c>
      <c r="K1160" s="263">
        <v>17.29</v>
      </c>
      <c r="L1160" t="s">
        <v>263</v>
      </c>
      <c r="M1160" t="s">
        <v>264</v>
      </c>
      <c r="N1160" t="s">
        <v>265</v>
      </c>
      <c r="O1160" t="s">
        <v>1163</v>
      </c>
      <c r="P1160" t="s">
        <v>2787</v>
      </c>
      <c r="Q1160" s="261">
        <v>45058.270798611098</v>
      </c>
    </row>
    <row r="1161" spans="1:17" x14ac:dyDescent="0.35">
      <c r="A1161" t="s">
        <v>2374</v>
      </c>
      <c r="B1161" t="s">
        <v>2375</v>
      </c>
      <c r="C1161" s="261">
        <v>45046</v>
      </c>
      <c r="D1161" t="s">
        <v>1192</v>
      </c>
      <c r="E1161" t="s">
        <v>2788</v>
      </c>
      <c r="F1161" s="262">
        <v>0</v>
      </c>
      <c r="G1161" t="s">
        <v>261</v>
      </c>
      <c r="H1161" s="263">
        <v>20776</v>
      </c>
      <c r="I1161" s="262">
        <v>9.19</v>
      </c>
      <c r="J1161" t="s">
        <v>262</v>
      </c>
      <c r="K1161" s="263">
        <v>10.08</v>
      </c>
      <c r="L1161" t="s">
        <v>263</v>
      </c>
      <c r="M1161" t="s">
        <v>264</v>
      </c>
      <c r="N1161" t="s">
        <v>265</v>
      </c>
      <c r="O1161" t="s">
        <v>1163</v>
      </c>
      <c r="P1161" t="s">
        <v>2789</v>
      </c>
      <c r="Q1161" s="261">
        <v>45058.277592592603</v>
      </c>
    </row>
    <row r="1162" spans="1:17" x14ac:dyDescent="0.35">
      <c r="A1162" t="s">
        <v>2374</v>
      </c>
      <c r="B1162" t="s">
        <v>2375</v>
      </c>
      <c r="C1162" s="261">
        <v>45046</v>
      </c>
      <c r="D1162" t="s">
        <v>1192</v>
      </c>
      <c r="E1162" t="s">
        <v>2790</v>
      </c>
      <c r="F1162" s="262">
        <v>0</v>
      </c>
      <c r="G1162" t="s">
        <v>261</v>
      </c>
      <c r="H1162" s="263">
        <v>32146</v>
      </c>
      <c r="I1162" s="262">
        <v>14.22</v>
      </c>
      <c r="J1162" t="s">
        <v>262</v>
      </c>
      <c r="K1162" s="263">
        <v>15.6</v>
      </c>
      <c r="L1162" t="s">
        <v>263</v>
      </c>
      <c r="M1162" t="s">
        <v>264</v>
      </c>
      <c r="N1162" t="s">
        <v>265</v>
      </c>
      <c r="O1162" t="s">
        <v>1163</v>
      </c>
      <c r="P1162" t="s">
        <v>2791</v>
      </c>
      <c r="Q1162" s="261">
        <v>45058.277592592603</v>
      </c>
    </row>
    <row r="1163" spans="1:17" x14ac:dyDescent="0.35">
      <c r="A1163" t="s">
        <v>2374</v>
      </c>
      <c r="B1163" t="s">
        <v>2375</v>
      </c>
      <c r="C1163" s="261">
        <v>45046</v>
      </c>
      <c r="D1163" t="s">
        <v>1192</v>
      </c>
      <c r="E1163" t="s">
        <v>2792</v>
      </c>
      <c r="F1163" s="262">
        <v>0</v>
      </c>
      <c r="G1163" t="s">
        <v>261</v>
      </c>
      <c r="H1163" s="263">
        <v>35637</v>
      </c>
      <c r="I1163" s="262">
        <v>15.76</v>
      </c>
      <c r="J1163" t="s">
        <v>262</v>
      </c>
      <c r="K1163" s="263">
        <v>17.29</v>
      </c>
      <c r="L1163" t="s">
        <v>263</v>
      </c>
      <c r="M1163" t="s">
        <v>264</v>
      </c>
      <c r="N1163" t="s">
        <v>265</v>
      </c>
      <c r="O1163" t="s">
        <v>1163</v>
      </c>
      <c r="P1163" t="s">
        <v>2793</v>
      </c>
      <c r="Q1163" s="261">
        <v>45058.277592592603</v>
      </c>
    </row>
    <row r="1164" spans="1:17" x14ac:dyDescent="0.35">
      <c r="A1164" t="s">
        <v>2374</v>
      </c>
      <c r="B1164" t="s">
        <v>2375</v>
      </c>
      <c r="C1164" s="261">
        <v>45046</v>
      </c>
      <c r="D1164" t="s">
        <v>1201</v>
      </c>
      <c r="E1164" t="s">
        <v>2794</v>
      </c>
      <c r="F1164" s="262">
        <v>0</v>
      </c>
      <c r="G1164" t="s">
        <v>261</v>
      </c>
      <c r="H1164" s="263">
        <v>20776</v>
      </c>
      <c r="I1164" s="262">
        <v>9.19</v>
      </c>
      <c r="J1164" t="s">
        <v>262</v>
      </c>
      <c r="K1164" s="263">
        <v>10.08</v>
      </c>
      <c r="L1164" t="s">
        <v>263</v>
      </c>
      <c r="M1164" t="s">
        <v>264</v>
      </c>
      <c r="N1164" t="s">
        <v>265</v>
      </c>
      <c r="O1164" t="s">
        <v>1163</v>
      </c>
      <c r="P1164" t="s">
        <v>2795</v>
      </c>
      <c r="Q1164" s="261">
        <v>45058.2952546296</v>
      </c>
    </row>
    <row r="1165" spans="1:17" x14ac:dyDescent="0.35">
      <c r="A1165" t="s">
        <v>2374</v>
      </c>
      <c r="B1165" t="s">
        <v>2375</v>
      </c>
      <c r="C1165" s="261">
        <v>45046</v>
      </c>
      <c r="D1165" t="s">
        <v>1201</v>
      </c>
      <c r="E1165" t="s">
        <v>2796</v>
      </c>
      <c r="F1165" s="262">
        <v>0</v>
      </c>
      <c r="G1165" t="s">
        <v>261</v>
      </c>
      <c r="H1165" s="263">
        <v>32146</v>
      </c>
      <c r="I1165" s="262">
        <v>14.22</v>
      </c>
      <c r="J1165" t="s">
        <v>262</v>
      </c>
      <c r="K1165" s="263">
        <v>15.6</v>
      </c>
      <c r="L1165" t="s">
        <v>263</v>
      </c>
      <c r="M1165" t="s">
        <v>264</v>
      </c>
      <c r="N1165" t="s">
        <v>265</v>
      </c>
      <c r="O1165" t="s">
        <v>1163</v>
      </c>
      <c r="P1165" t="s">
        <v>2797</v>
      </c>
      <c r="Q1165" s="261">
        <v>45058.2952546296</v>
      </c>
    </row>
    <row r="1166" spans="1:17" x14ac:dyDescent="0.35">
      <c r="A1166" t="s">
        <v>2374</v>
      </c>
      <c r="B1166" t="s">
        <v>2375</v>
      </c>
      <c r="C1166" s="261">
        <v>45046</v>
      </c>
      <c r="D1166" t="s">
        <v>1201</v>
      </c>
      <c r="E1166" t="s">
        <v>2798</v>
      </c>
      <c r="F1166" s="262">
        <v>0</v>
      </c>
      <c r="G1166" t="s">
        <v>261</v>
      </c>
      <c r="H1166" s="263">
        <v>35637</v>
      </c>
      <c r="I1166" s="262">
        <v>15.76</v>
      </c>
      <c r="J1166" t="s">
        <v>262</v>
      </c>
      <c r="K1166" s="263">
        <v>17.29</v>
      </c>
      <c r="L1166" t="s">
        <v>263</v>
      </c>
      <c r="M1166" t="s">
        <v>264</v>
      </c>
      <c r="N1166" t="s">
        <v>265</v>
      </c>
      <c r="O1166" t="s">
        <v>1163</v>
      </c>
      <c r="P1166" t="s">
        <v>2799</v>
      </c>
      <c r="Q1166" s="261">
        <v>45058.2952546296</v>
      </c>
    </row>
    <row r="1167" spans="1:17" x14ac:dyDescent="0.35">
      <c r="A1167" t="s">
        <v>2374</v>
      </c>
      <c r="B1167" t="s">
        <v>2375</v>
      </c>
      <c r="C1167" s="261">
        <v>45046</v>
      </c>
      <c r="D1167" t="s">
        <v>1210</v>
      </c>
      <c r="E1167" t="s">
        <v>2782</v>
      </c>
      <c r="F1167" s="262">
        <v>0</v>
      </c>
      <c r="G1167" t="s">
        <v>261</v>
      </c>
      <c r="H1167" s="263">
        <v>20776</v>
      </c>
      <c r="I1167" s="262">
        <v>9.19</v>
      </c>
      <c r="J1167" t="s">
        <v>262</v>
      </c>
      <c r="K1167" s="263">
        <v>10.08</v>
      </c>
      <c r="L1167" t="s">
        <v>263</v>
      </c>
      <c r="M1167" t="s">
        <v>264</v>
      </c>
      <c r="N1167" t="s">
        <v>265</v>
      </c>
      <c r="O1167" t="s">
        <v>1163</v>
      </c>
      <c r="P1167" t="s">
        <v>2800</v>
      </c>
      <c r="Q1167" s="261">
        <v>45058.298553240696</v>
      </c>
    </row>
    <row r="1168" spans="1:17" x14ac:dyDescent="0.35">
      <c r="A1168" t="s">
        <v>2374</v>
      </c>
      <c r="B1168" t="s">
        <v>2375</v>
      </c>
      <c r="C1168" s="261">
        <v>45046</v>
      </c>
      <c r="D1168" t="s">
        <v>1210</v>
      </c>
      <c r="E1168" t="s">
        <v>2784</v>
      </c>
      <c r="F1168" s="262">
        <v>0</v>
      </c>
      <c r="G1168" t="s">
        <v>261</v>
      </c>
      <c r="H1168" s="263">
        <v>33751</v>
      </c>
      <c r="I1168" s="262">
        <v>14.93</v>
      </c>
      <c r="J1168" t="s">
        <v>262</v>
      </c>
      <c r="K1168" s="263">
        <v>16.38</v>
      </c>
      <c r="L1168" t="s">
        <v>263</v>
      </c>
      <c r="M1168" t="s">
        <v>264</v>
      </c>
      <c r="N1168" t="s">
        <v>265</v>
      </c>
      <c r="O1168" t="s">
        <v>1163</v>
      </c>
      <c r="P1168" t="s">
        <v>2801</v>
      </c>
      <c r="Q1168" s="261">
        <v>45058.298553240696</v>
      </c>
    </row>
    <row r="1169" spans="1:17" x14ac:dyDescent="0.35">
      <c r="A1169" t="s">
        <v>2374</v>
      </c>
      <c r="B1169" t="s">
        <v>2375</v>
      </c>
      <c r="C1169" s="261">
        <v>45046</v>
      </c>
      <c r="D1169" t="s">
        <v>1210</v>
      </c>
      <c r="E1169" t="s">
        <v>2786</v>
      </c>
      <c r="F1169" s="262">
        <v>0</v>
      </c>
      <c r="G1169" t="s">
        <v>261</v>
      </c>
      <c r="H1169" s="263">
        <v>35637</v>
      </c>
      <c r="I1169" s="262">
        <v>15.76</v>
      </c>
      <c r="J1169" t="s">
        <v>262</v>
      </c>
      <c r="K1169" s="263">
        <v>17.29</v>
      </c>
      <c r="L1169" t="s">
        <v>263</v>
      </c>
      <c r="M1169" t="s">
        <v>264</v>
      </c>
      <c r="N1169" t="s">
        <v>265</v>
      </c>
      <c r="O1169" t="s">
        <v>1163</v>
      </c>
      <c r="P1169" t="s">
        <v>2802</v>
      </c>
      <c r="Q1169" s="261">
        <v>45058.298553240696</v>
      </c>
    </row>
    <row r="1170" spans="1:17" x14ac:dyDescent="0.35">
      <c r="A1170" t="s">
        <v>2374</v>
      </c>
      <c r="B1170" t="s">
        <v>2375</v>
      </c>
      <c r="C1170" s="261">
        <v>45046</v>
      </c>
      <c r="D1170" t="s">
        <v>1215</v>
      </c>
      <c r="E1170" t="s">
        <v>2782</v>
      </c>
      <c r="F1170" s="262">
        <v>0</v>
      </c>
      <c r="G1170" t="s">
        <v>261</v>
      </c>
      <c r="H1170" s="263">
        <v>-20776</v>
      </c>
      <c r="I1170" s="262">
        <v>-9.19</v>
      </c>
      <c r="J1170" t="s">
        <v>262</v>
      </c>
      <c r="K1170" s="263">
        <v>-10.08</v>
      </c>
      <c r="L1170" t="s">
        <v>263</v>
      </c>
      <c r="M1170" t="s">
        <v>264</v>
      </c>
      <c r="N1170" t="s">
        <v>265</v>
      </c>
      <c r="O1170" t="s">
        <v>1163</v>
      </c>
      <c r="P1170" t="s">
        <v>2803</v>
      </c>
      <c r="Q1170" s="261">
        <v>45058.312685185199</v>
      </c>
    </row>
    <row r="1171" spans="1:17" x14ac:dyDescent="0.35">
      <c r="A1171" t="s">
        <v>2374</v>
      </c>
      <c r="B1171" t="s">
        <v>2375</v>
      </c>
      <c r="C1171" s="261">
        <v>45046</v>
      </c>
      <c r="D1171" t="s">
        <v>1215</v>
      </c>
      <c r="E1171" t="s">
        <v>2784</v>
      </c>
      <c r="F1171" s="262">
        <v>0</v>
      </c>
      <c r="G1171" t="s">
        <v>261</v>
      </c>
      <c r="H1171" s="263">
        <v>-33751</v>
      </c>
      <c r="I1171" s="262">
        <v>-14.93</v>
      </c>
      <c r="J1171" t="s">
        <v>262</v>
      </c>
      <c r="K1171" s="263">
        <v>-16.38</v>
      </c>
      <c r="L1171" t="s">
        <v>263</v>
      </c>
      <c r="M1171" t="s">
        <v>264</v>
      </c>
      <c r="N1171" t="s">
        <v>265</v>
      </c>
      <c r="O1171" t="s">
        <v>1163</v>
      </c>
      <c r="P1171" t="s">
        <v>2804</v>
      </c>
      <c r="Q1171" s="261">
        <v>45058.312685185199</v>
      </c>
    </row>
    <row r="1172" spans="1:17" x14ac:dyDescent="0.35">
      <c r="A1172" t="s">
        <v>2374</v>
      </c>
      <c r="B1172" t="s">
        <v>2375</v>
      </c>
      <c r="C1172" s="261">
        <v>45046</v>
      </c>
      <c r="D1172" t="s">
        <v>1215</v>
      </c>
      <c r="E1172" t="s">
        <v>2786</v>
      </c>
      <c r="F1172" s="262">
        <v>0</v>
      </c>
      <c r="G1172" t="s">
        <v>261</v>
      </c>
      <c r="H1172" s="263">
        <v>-35637</v>
      </c>
      <c r="I1172" s="262">
        <v>-15.76</v>
      </c>
      <c r="J1172" t="s">
        <v>262</v>
      </c>
      <c r="K1172" s="263">
        <v>-17.29</v>
      </c>
      <c r="L1172" t="s">
        <v>263</v>
      </c>
      <c r="M1172" t="s">
        <v>264</v>
      </c>
      <c r="N1172" t="s">
        <v>265</v>
      </c>
      <c r="O1172" t="s">
        <v>1163</v>
      </c>
      <c r="P1172" t="s">
        <v>2805</v>
      </c>
      <c r="Q1172" s="261">
        <v>45058.312685185199</v>
      </c>
    </row>
    <row r="1173" spans="1:17" x14ac:dyDescent="0.35">
      <c r="A1173" t="s">
        <v>2374</v>
      </c>
      <c r="B1173" t="s">
        <v>2375</v>
      </c>
      <c r="C1173" s="261">
        <v>45046</v>
      </c>
      <c r="D1173" t="s">
        <v>1220</v>
      </c>
      <c r="E1173" t="s">
        <v>2806</v>
      </c>
      <c r="F1173" s="262">
        <v>0</v>
      </c>
      <c r="G1173" t="s">
        <v>261</v>
      </c>
      <c r="H1173" s="263">
        <v>20776</v>
      </c>
      <c r="I1173" s="262">
        <v>9.19</v>
      </c>
      <c r="J1173" t="s">
        <v>262</v>
      </c>
      <c r="K1173" s="263">
        <v>10.08</v>
      </c>
      <c r="L1173" t="s">
        <v>263</v>
      </c>
      <c r="M1173" t="s">
        <v>264</v>
      </c>
      <c r="N1173" t="s">
        <v>265</v>
      </c>
      <c r="O1173" t="s">
        <v>1163</v>
      </c>
      <c r="P1173" t="s">
        <v>2807</v>
      </c>
      <c r="Q1173" s="261">
        <v>45058.313194444403</v>
      </c>
    </row>
    <row r="1174" spans="1:17" x14ac:dyDescent="0.35">
      <c r="A1174" t="s">
        <v>2374</v>
      </c>
      <c r="B1174" t="s">
        <v>2375</v>
      </c>
      <c r="C1174" s="261">
        <v>45046</v>
      </c>
      <c r="D1174" t="s">
        <v>1220</v>
      </c>
      <c r="E1174" t="s">
        <v>2808</v>
      </c>
      <c r="F1174" s="262">
        <v>0</v>
      </c>
      <c r="G1174" t="s">
        <v>261</v>
      </c>
      <c r="H1174" s="263">
        <v>33751</v>
      </c>
      <c r="I1174" s="262">
        <v>14.93</v>
      </c>
      <c r="J1174" t="s">
        <v>262</v>
      </c>
      <c r="K1174" s="263">
        <v>16.38</v>
      </c>
      <c r="L1174" t="s">
        <v>263</v>
      </c>
      <c r="M1174" t="s">
        <v>264</v>
      </c>
      <c r="N1174" t="s">
        <v>265</v>
      </c>
      <c r="O1174" t="s">
        <v>1163</v>
      </c>
      <c r="P1174" t="s">
        <v>2809</v>
      </c>
      <c r="Q1174" s="261">
        <v>45058.313194444403</v>
      </c>
    </row>
    <row r="1175" spans="1:17" x14ac:dyDescent="0.35">
      <c r="A1175" t="s">
        <v>2374</v>
      </c>
      <c r="B1175" t="s">
        <v>2375</v>
      </c>
      <c r="C1175" s="261">
        <v>45046</v>
      </c>
      <c r="D1175" t="s">
        <v>1220</v>
      </c>
      <c r="E1175" t="s">
        <v>2810</v>
      </c>
      <c r="F1175" s="262">
        <v>0</v>
      </c>
      <c r="G1175" t="s">
        <v>261</v>
      </c>
      <c r="H1175" s="263">
        <v>35637</v>
      </c>
      <c r="I1175" s="262">
        <v>15.76</v>
      </c>
      <c r="J1175" t="s">
        <v>262</v>
      </c>
      <c r="K1175" s="263">
        <v>17.29</v>
      </c>
      <c r="L1175" t="s">
        <v>263</v>
      </c>
      <c r="M1175" t="s">
        <v>264</v>
      </c>
      <c r="N1175" t="s">
        <v>265</v>
      </c>
      <c r="O1175" t="s">
        <v>1163</v>
      </c>
      <c r="P1175" t="s">
        <v>2811</v>
      </c>
      <c r="Q1175" s="261">
        <v>45058.313194444403</v>
      </c>
    </row>
    <row r="1176" spans="1:17" x14ac:dyDescent="0.35">
      <c r="A1176" t="s">
        <v>2374</v>
      </c>
      <c r="B1176" t="s">
        <v>2375</v>
      </c>
      <c r="C1176" s="261">
        <v>45046</v>
      </c>
      <c r="D1176" t="s">
        <v>3280</v>
      </c>
      <c r="E1176" t="s">
        <v>2806</v>
      </c>
      <c r="F1176" s="262">
        <v>0</v>
      </c>
      <c r="G1176" t="s">
        <v>261</v>
      </c>
      <c r="H1176" s="263">
        <v>20776</v>
      </c>
      <c r="I1176" s="262">
        <v>9.19</v>
      </c>
      <c r="J1176" t="s">
        <v>262</v>
      </c>
      <c r="K1176" s="263">
        <v>10.08</v>
      </c>
      <c r="L1176" t="s">
        <v>263</v>
      </c>
      <c r="M1176" t="s">
        <v>264</v>
      </c>
      <c r="N1176" t="s">
        <v>265</v>
      </c>
      <c r="O1176" t="s">
        <v>1163</v>
      </c>
      <c r="P1176" t="s">
        <v>3305</v>
      </c>
      <c r="Q1176" s="261">
        <v>45090.654166666704</v>
      </c>
    </row>
    <row r="1177" spans="1:17" x14ac:dyDescent="0.35">
      <c r="A1177" t="s">
        <v>2374</v>
      </c>
      <c r="B1177" t="s">
        <v>2375</v>
      </c>
      <c r="C1177" s="261">
        <v>45046</v>
      </c>
      <c r="D1177" t="s">
        <v>3280</v>
      </c>
      <c r="E1177" t="s">
        <v>2808</v>
      </c>
      <c r="F1177" s="262">
        <v>0</v>
      </c>
      <c r="G1177" t="s">
        <v>261</v>
      </c>
      <c r="H1177" s="263">
        <v>33751</v>
      </c>
      <c r="I1177" s="262">
        <v>14.93</v>
      </c>
      <c r="J1177" t="s">
        <v>262</v>
      </c>
      <c r="K1177" s="263">
        <v>16.38</v>
      </c>
      <c r="L1177" t="s">
        <v>263</v>
      </c>
      <c r="M1177" t="s">
        <v>264</v>
      </c>
      <c r="N1177" t="s">
        <v>265</v>
      </c>
      <c r="O1177" t="s">
        <v>1163</v>
      </c>
      <c r="P1177" t="s">
        <v>3306</v>
      </c>
      <c r="Q1177" s="261">
        <v>45090.654155092598</v>
      </c>
    </row>
    <row r="1178" spans="1:17" x14ac:dyDescent="0.35">
      <c r="A1178" t="s">
        <v>2374</v>
      </c>
      <c r="B1178" t="s">
        <v>2375</v>
      </c>
      <c r="C1178" s="261">
        <v>45046</v>
      </c>
      <c r="D1178" t="s">
        <v>3280</v>
      </c>
      <c r="E1178" t="s">
        <v>2810</v>
      </c>
      <c r="F1178" s="262">
        <v>0</v>
      </c>
      <c r="G1178" t="s">
        <v>261</v>
      </c>
      <c r="H1178" s="263">
        <v>37407</v>
      </c>
      <c r="I1178" s="262">
        <v>16.55</v>
      </c>
      <c r="J1178" t="s">
        <v>262</v>
      </c>
      <c r="K1178" s="263">
        <v>18.16</v>
      </c>
      <c r="L1178" t="s">
        <v>263</v>
      </c>
      <c r="M1178" t="s">
        <v>264</v>
      </c>
      <c r="N1178" t="s">
        <v>265</v>
      </c>
      <c r="O1178" t="s">
        <v>1163</v>
      </c>
      <c r="P1178" t="s">
        <v>3307</v>
      </c>
      <c r="Q1178" s="261">
        <v>45090.654166666704</v>
      </c>
    </row>
    <row r="1179" spans="1:17" x14ac:dyDescent="0.35">
      <c r="A1179" t="s">
        <v>2374</v>
      </c>
      <c r="B1179" t="s">
        <v>2375</v>
      </c>
      <c r="C1179" s="261">
        <v>45077</v>
      </c>
      <c r="D1179" t="s">
        <v>3285</v>
      </c>
      <c r="E1179" t="s">
        <v>3308</v>
      </c>
      <c r="F1179" s="262">
        <v>0</v>
      </c>
      <c r="G1179" t="s">
        <v>261</v>
      </c>
      <c r="H1179" s="263">
        <v>274278</v>
      </c>
      <c r="I1179" s="262">
        <v>91.53</v>
      </c>
      <c r="J1179" t="s">
        <v>262</v>
      </c>
      <c r="K1179" s="263">
        <v>98.23</v>
      </c>
      <c r="L1179" t="s">
        <v>263</v>
      </c>
      <c r="M1179" t="s">
        <v>264</v>
      </c>
      <c r="N1179" t="s">
        <v>265</v>
      </c>
      <c r="O1179" t="s">
        <v>3287</v>
      </c>
      <c r="P1179" t="s">
        <v>3309</v>
      </c>
      <c r="Q1179" s="261">
        <v>45090.360347222202</v>
      </c>
    </row>
    <row r="1180" spans="1:17" x14ac:dyDescent="0.35">
      <c r="A1180" t="s">
        <v>2374</v>
      </c>
      <c r="B1180" t="s">
        <v>2375</v>
      </c>
      <c r="C1180" s="261">
        <v>45077</v>
      </c>
      <c r="D1180" t="s">
        <v>3285</v>
      </c>
      <c r="E1180" t="s">
        <v>3310</v>
      </c>
      <c r="F1180" s="262">
        <v>0</v>
      </c>
      <c r="G1180" t="s">
        <v>261</v>
      </c>
      <c r="H1180" s="263">
        <v>432709</v>
      </c>
      <c r="I1180" s="262">
        <v>144.4</v>
      </c>
      <c r="J1180" t="s">
        <v>262</v>
      </c>
      <c r="K1180" s="263">
        <v>154.97</v>
      </c>
      <c r="L1180" t="s">
        <v>263</v>
      </c>
      <c r="M1180" t="s">
        <v>264</v>
      </c>
      <c r="N1180" t="s">
        <v>265</v>
      </c>
      <c r="O1180" t="s">
        <v>3287</v>
      </c>
      <c r="P1180" t="s">
        <v>3311</v>
      </c>
      <c r="Q1180" s="261">
        <v>45090.360347222202</v>
      </c>
    </row>
    <row r="1181" spans="1:17" x14ac:dyDescent="0.35">
      <c r="A1181" t="s">
        <v>2374</v>
      </c>
      <c r="B1181" t="s">
        <v>2375</v>
      </c>
      <c r="C1181" s="261">
        <v>45077</v>
      </c>
      <c r="D1181" t="s">
        <v>3285</v>
      </c>
      <c r="E1181" t="s">
        <v>3312</v>
      </c>
      <c r="F1181" s="262">
        <v>0</v>
      </c>
      <c r="G1181" t="s">
        <v>261</v>
      </c>
      <c r="H1181" s="263">
        <v>126977</v>
      </c>
      <c r="I1181" s="262">
        <v>42.37</v>
      </c>
      <c r="J1181" t="s">
        <v>262</v>
      </c>
      <c r="K1181" s="263">
        <v>45.47</v>
      </c>
      <c r="L1181" t="s">
        <v>263</v>
      </c>
      <c r="M1181" t="s">
        <v>264</v>
      </c>
      <c r="N1181" t="s">
        <v>265</v>
      </c>
      <c r="O1181" t="s">
        <v>3287</v>
      </c>
      <c r="P1181" t="s">
        <v>3313</v>
      </c>
      <c r="Q1181" s="261">
        <v>45090.360347222202</v>
      </c>
    </row>
    <row r="1182" spans="1:17" x14ac:dyDescent="0.35">
      <c r="B1182" s="264" t="s">
        <v>2812</v>
      </c>
      <c r="C1182" s="265"/>
      <c r="D1182" s="264"/>
      <c r="E1182" s="264" t="s">
        <v>2812</v>
      </c>
      <c r="F1182" s="265"/>
      <c r="G1182" s="264"/>
      <c r="H1182" s="266"/>
      <c r="I1182" s="266"/>
      <c r="J1182" s="266"/>
      <c r="K1182" s="266">
        <f>SUBTOTAL(109,K970:K1181)</f>
        <v>25638.209999999985</v>
      </c>
      <c r="Q1182" s="261"/>
    </row>
    <row r="1183" spans="1:17" x14ac:dyDescent="0.35">
      <c r="A1183" t="s">
        <v>2813</v>
      </c>
      <c r="B1183" t="s">
        <v>2814</v>
      </c>
      <c r="C1183" s="261">
        <v>44648</v>
      </c>
      <c r="D1183" t="s">
        <v>2815</v>
      </c>
      <c r="E1183" t="s">
        <v>2816</v>
      </c>
      <c r="F1183" s="262">
        <v>0</v>
      </c>
      <c r="G1183" t="s">
        <v>261</v>
      </c>
      <c r="H1183" s="263">
        <v>154000</v>
      </c>
      <c r="I1183" s="262">
        <v>69.819999999999993</v>
      </c>
      <c r="J1183" t="s">
        <v>262</v>
      </c>
      <c r="K1183" s="263">
        <v>76.45</v>
      </c>
      <c r="L1183" t="s">
        <v>263</v>
      </c>
      <c r="M1183" t="s">
        <v>264</v>
      </c>
      <c r="N1183" t="s">
        <v>265</v>
      </c>
      <c r="O1183" t="s">
        <v>850</v>
      </c>
      <c r="P1183" t="s">
        <v>2817</v>
      </c>
      <c r="Q1183" s="261">
        <v>44664.516898148097</v>
      </c>
    </row>
    <row r="1184" spans="1:17" x14ac:dyDescent="0.35">
      <c r="A1184" t="s">
        <v>2813</v>
      </c>
      <c r="B1184" t="s">
        <v>2814</v>
      </c>
      <c r="C1184" s="261">
        <v>44650</v>
      </c>
      <c r="D1184" t="s">
        <v>2818</v>
      </c>
      <c r="E1184" t="s">
        <v>2819</v>
      </c>
      <c r="F1184" s="262">
        <v>0</v>
      </c>
      <c r="G1184" t="s">
        <v>261</v>
      </c>
      <c r="H1184" s="263">
        <v>30000</v>
      </c>
      <c r="I1184" s="262">
        <v>13.6</v>
      </c>
      <c r="J1184" t="s">
        <v>262</v>
      </c>
      <c r="K1184" s="263">
        <v>14.89</v>
      </c>
      <c r="L1184" t="s">
        <v>263</v>
      </c>
      <c r="M1184" t="s">
        <v>264</v>
      </c>
      <c r="N1184" t="s">
        <v>265</v>
      </c>
      <c r="O1184" t="s">
        <v>850</v>
      </c>
      <c r="P1184" t="s">
        <v>2820</v>
      </c>
      <c r="Q1184" s="261">
        <v>44664.516898148097</v>
      </c>
    </row>
    <row r="1185" spans="1:17" x14ac:dyDescent="0.35">
      <c r="A1185" t="s">
        <v>2813</v>
      </c>
      <c r="B1185" t="s">
        <v>2814</v>
      </c>
      <c r="C1185" s="261">
        <v>44650</v>
      </c>
      <c r="D1185" t="s">
        <v>2821</v>
      </c>
      <c r="E1185" t="s">
        <v>2822</v>
      </c>
      <c r="F1185" s="262">
        <v>0</v>
      </c>
      <c r="G1185" t="s">
        <v>261</v>
      </c>
      <c r="H1185" s="263">
        <v>30000</v>
      </c>
      <c r="I1185" s="262">
        <v>13.6</v>
      </c>
      <c r="J1185" t="s">
        <v>262</v>
      </c>
      <c r="K1185" s="263">
        <v>14.89</v>
      </c>
      <c r="L1185" t="s">
        <v>263</v>
      </c>
      <c r="M1185" t="s">
        <v>264</v>
      </c>
      <c r="N1185" t="s">
        <v>265</v>
      </c>
      <c r="O1185" t="s">
        <v>850</v>
      </c>
      <c r="P1185" t="s">
        <v>2823</v>
      </c>
      <c r="Q1185" s="261">
        <v>44664.516898148097</v>
      </c>
    </row>
    <row r="1186" spans="1:17" x14ac:dyDescent="0.35">
      <c r="A1186" t="s">
        <v>2813</v>
      </c>
      <c r="B1186" t="s">
        <v>2814</v>
      </c>
      <c r="C1186" s="261">
        <v>44652</v>
      </c>
      <c r="D1186" t="s">
        <v>2824</v>
      </c>
      <c r="E1186" t="s">
        <v>2825</v>
      </c>
      <c r="F1186" s="262">
        <v>0</v>
      </c>
      <c r="G1186" t="s">
        <v>261</v>
      </c>
      <c r="H1186" s="263">
        <v>30900</v>
      </c>
      <c r="I1186" s="262">
        <v>14.42</v>
      </c>
      <c r="J1186" t="s">
        <v>262</v>
      </c>
      <c r="K1186" s="263">
        <v>15.79</v>
      </c>
      <c r="L1186" t="s">
        <v>263</v>
      </c>
      <c r="M1186" t="s">
        <v>264</v>
      </c>
      <c r="N1186" t="s">
        <v>265</v>
      </c>
      <c r="O1186" t="s">
        <v>850</v>
      </c>
      <c r="P1186" t="s">
        <v>2826</v>
      </c>
      <c r="Q1186" s="261">
        <v>44687.3846990741</v>
      </c>
    </row>
    <row r="1187" spans="1:17" x14ac:dyDescent="0.35">
      <c r="A1187" t="s">
        <v>2813</v>
      </c>
      <c r="B1187" t="s">
        <v>2814</v>
      </c>
      <c r="C1187" s="261">
        <v>44652</v>
      </c>
      <c r="D1187" t="s">
        <v>2827</v>
      </c>
      <c r="E1187" t="s">
        <v>2828</v>
      </c>
      <c r="F1187" s="262">
        <v>0</v>
      </c>
      <c r="G1187" t="s">
        <v>261</v>
      </c>
      <c r="H1187" s="263">
        <v>43456</v>
      </c>
      <c r="I1187" s="262">
        <v>19.87</v>
      </c>
      <c r="J1187" t="s">
        <v>262</v>
      </c>
      <c r="K1187" s="263">
        <v>21.76</v>
      </c>
      <c r="L1187" t="s">
        <v>263</v>
      </c>
      <c r="M1187" t="s">
        <v>264</v>
      </c>
      <c r="N1187" t="s">
        <v>265</v>
      </c>
      <c r="O1187" t="s">
        <v>2829</v>
      </c>
      <c r="P1187" t="s">
        <v>2830</v>
      </c>
      <c r="Q1187" s="261">
        <v>44691.299548611103</v>
      </c>
    </row>
    <row r="1188" spans="1:17" x14ac:dyDescent="0.35">
      <c r="A1188" t="s">
        <v>2813</v>
      </c>
      <c r="B1188" t="s">
        <v>2814</v>
      </c>
      <c r="C1188" s="261">
        <v>44652</v>
      </c>
      <c r="D1188" t="s">
        <v>2827</v>
      </c>
      <c r="E1188" t="s">
        <v>2831</v>
      </c>
      <c r="F1188" s="262">
        <v>0</v>
      </c>
      <c r="G1188" t="s">
        <v>261</v>
      </c>
      <c r="H1188" s="263">
        <v>20166</v>
      </c>
      <c r="I1188" s="262">
        <v>9.2200000000000006</v>
      </c>
      <c r="J1188" t="s">
        <v>262</v>
      </c>
      <c r="K1188" s="263">
        <v>10.1</v>
      </c>
      <c r="L1188" t="s">
        <v>263</v>
      </c>
      <c r="M1188" t="s">
        <v>264</v>
      </c>
      <c r="N1188" t="s">
        <v>265</v>
      </c>
      <c r="O1188" t="s">
        <v>277</v>
      </c>
      <c r="P1188" t="s">
        <v>2832</v>
      </c>
      <c r="Q1188" s="261">
        <v>44691.299548611103</v>
      </c>
    </row>
    <row r="1189" spans="1:17" x14ac:dyDescent="0.35">
      <c r="A1189" t="s">
        <v>2813</v>
      </c>
      <c r="B1189" t="s">
        <v>2814</v>
      </c>
      <c r="C1189" s="261">
        <v>44656</v>
      </c>
      <c r="D1189" t="s">
        <v>2833</v>
      </c>
      <c r="E1189" t="s">
        <v>2834</v>
      </c>
      <c r="F1189" s="262">
        <v>0</v>
      </c>
      <c r="G1189" t="s">
        <v>261</v>
      </c>
      <c r="H1189" s="263">
        <v>280000</v>
      </c>
      <c r="I1189" s="262">
        <v>130.63</v>
      </c>
      <c r="J1189" t="s">
        <v>262</v>
      </c>
      <c r="K1189" s="263">
        <v>144.08000000000001</v>
      </c>
      <c r="L1189" t="s">
        <v>263</v>
      </c>
      <c r="M1189" t="s">
        <v>264</v>
      </c>
      <c r="N1189" t="s">
        <v>265</v>
      </c>
      <c r="O1189" t="s">
        <v>850</v>
      </c>
      <c r="P1189" t="s">
        <v>2835</v>
      </c>
      <c r="Q1189" s="261">
        <v>44687.384710648097</v>
      </c>
    </row>
    <row r="1190" spans="1:17" x14ac:dyDescent="0.35">
      <c r="A1190" t="s">
        <v>2813</v>
      </c>
      <c r="B1190" t="s">
        <v>2814</v>
      </c>
      <c r="C1190" s="261">
        <v>44662</v>
      </c>
      <c r="D1190" t="s">
        <v>2836</v>
      </c>
      <c r="E1190" t="s">
        <v>2837</v>
      </c>
      <c r="F1190" s="262">
        <v>0</v>
      </c>
      <c r="G1190" t="s">
        <v>261</v>
      </c>
      <c r="H1190" s="263">
        <v>58500</v>
      </c>
      <c r="I1190" s="262">
        <v>26.14</v>
      </c>
      <c r="J1190" t="s">
        <v>262</v>
      </c>
      <c r="K1190" s="263">
        <v>28.4</v>
      </c>
      <c r="L1190" t="s">
        <v>263</v>
      </c>
      <c r="M1190" t="s">
        <v>264</v>
      </c>
      <c r="N1190" t="s">
        <v>265</v>
      </c>
      <c r="O1190" t="s">
        <v>1588</v>
      </c>
      <c r="P1190" t="s">
        <v>2838</v>
      </c>
      <c r="Q1190" s="261">
        <v>44694.572627314803</v>
      </c>
    </row>
    <row r="1191" spans="1:17" x14ac:dyDescent="0.35">
      <c r="A1191" t="s">
        <v>2813</v>
      </c>
      <c r="B1191" t="s">
        <v>2814</v>
      </c>
      <c r="C1191" s="261">
        <v>44662</v>
      </c>
      <c r="D1191" t="s">
        <v>2839</v>
      </c>
      <c r="E1191" t="s">
        <v>2840</v>
      </c>
      <c r="F1191" s="262">
        <v>0</v>
      </c>
      <c r="G1191" t="s">
        <v>261</v>
      </c>
      <c r="H1191" s="263">
        <v>156109</v>
      </c>
      <c r="I1191" s="262">
        <v>70.510000000000005</v>
      </c>
      <c r="J1191" t="s">
        <v>262</v>
      </c>
      <c r="K1191" s="263">
        <v>76.62</v>
      </c>
      <c r="L1191" t="s">
        <v>263</v>
      </c>
      <c r="M1191" t="s">
        <v>264</v>
      </c>
      <c r="N1191" t="s">
        <v>265</v>
      </c>
      <c r="O1191" t="s">
        <v>850</v>
      </c>
      <c r="P1191" t="s">
        <v>2841</v>
      </c>
      <c r="Q1191" s="261">
        <v>44694.572627314803</v>
      </c>
    </row>
    <row r="1192" spans="1:17" x14ac:dyDescent="0.35">
      <c r="A1192" t="s">
        <v>2813</v>
      </c>
      <c r="B1192" t="s">
        <v>2814</v>
      </c>
      <c r="C1192" s="261">
        <v>44669</v>
      </c>
      <c r="D1192" t="s">
        <v>2842</v>
      </c>
      <c r="E1192" t="s">
        <v>2843</v>
      </c>
      <c r="F1192" s="262">
        <v>0</v>
      </c>
      <c r="G1192" t="s">
        <v>261</v>
      </c>
      <c r="H1192" s="263">
        <v>5460</v>
      </c>
      <c r="I1192" s="262">
        <v>2.5499999999999998</v>
      </c>
      <c r="J1192" t="s">
        <v>262</v>
      </c>
      <c r="K1192" s="263">
        <v>2.75</v>
      </c>
      <c r="L1192" t="s">
        <v>263</v>
      </c>
      <c r="M1192" t="s">
        <v>264</v>
      </c>
      <c r="N1192" t="s">
        <v>265</v>
      </c>
      <c r="O1192" t="s">
        <v>850</v>
      </c>
      <c r="P1192" t="s">
        <v>2844</v>
      </c>
      <c r="Q1192" s="261">
        <v>44687.384722222203</v>
      </c>
    </row>
    <row r="1193" spans="1:17" x14ac:dyDescent="0.35">
      <c r="A1193" t="s">
        <v>2813</v>
      </c>
      <c r="B1193" t="s">
        <v>2814</v>
      </c>
      <c r="C1193" s="261">
        <v>44669</v>
      </c>
      <c r="D1193" t="s">
        <v>2845</v>
      </c>
      <c r="E1193" t="s">
        <v>2846</v>
      </c>
      <c r="F1193" s="262">
        <v>0</v>
      </c>
      <c r="G1193" t="s">
        <v>261</v>
      </c>
      <c r="H1193" s="263">
        <v>9318</v>
      </c>
      <c r="I1193" s="262">
        <v>4.3499999999999996</v>
      </c>
      <c r="J1193" t="s">
        <v>262</v>
      </c>
      <c r="K1193" s="263">
        <v>4.6900000000000004</v>
      </c>
      <c r="L1193" t="s">
        <v>263</v>
      </c>
      <c r="M1193" t="s">
        <v>264</v>
      </c>
      <c r="N1193" t="s">
        <v>265</v>
      </c>
      <c r="O1193" t="s">
        <v>850</v>
      </c>
      <c r="P1193" t="s">
        <v>2847</v>
      </c>
      <c r="Q1193" s="261">
        <v>44687.384733796302</v>
      </c>
    </row>
    <row r="1194" spans="1:17" x14ac:dyDescent="0.35">
      <c r="A1194" t="s">
        <v>2813</v>
      </c>
      <c r="B1194" t="s">
        <v>2814</v>
      </c>
      <c r="C1194" s="261">
        <v>44669</v>
      </c>
      <c r="D1194" t="s">
        <v>2848</v>
      </c>
      <c r="E1194" t="s">
        <v>2849</v>
      </c>
      <c r="F1194" s="262">
        <v>0</v>
      </c>
      <c r="G1194" t="s">
        <v>261</v>
      </c>
      <c r="H1194" s="263">
        <v>246000</v>
      </c>
      <c r="I1194" s="262">
        <v>114.77</v>
      </c>
      <c r="J1194" t="s">
        <v>262</v>
      </c>
      <c r="K1194" s="263">
        <v>123.77</v>
      </c>
      <c r="L1194" t="s">
        <v>263</v>
      </c>
      <c r="M1194" t="s">
        <v>264</v>
      </c>
      <c r="N1194" t="s">
        <v>265</v>
      </c>
      <c r="O1194" t="s">
        <v>850</v>
      </c>
      <c r="P1194" t="s">
        <v>2850</v>
      </c>
      <c r="Q1194" s="261">
        <v>44687.384733796302</v>
      </c>
    </row>
    <row r="1195" spans="1:17" x14ac:dyDescent="0.35">
      <c r="A1195" t="s">
        <v>2813</v>
      </c>
      <c r="B1195" t="s">
        <v>2814</v>
      </c>
      <c r="C1195" s="261">
        <v>44669</v>
      </c>
      <c r="D1195" t="s">
        <v>2851</v>
      </c>
      <c r="E1195" t="s">
        <v>2852</v>
      </c>
      <c r="F1195" s="262">
        <v>0</v>
      </c>
      <c r="G1195" t="s">
        <v>261</v>
      </c>
      <c r="H1195" s="263">
        <v>23000</v>
      </c>
      <c r="I1195" s="262">
        <v>10.73</v>
      </c>
      <c r="J1195" t="s">
        <v>262</v>
      </c>
      <c r="K1195" s="263">
        <v>11.57</v>
      </c>
      <c r="L1195" t="s">
        <v>263</v>
      </c>
      <c r="M1195" t="s">
        <v>264</v>
      </c>
      <c r="N1195" t="s">
        <v>265</v>
      </c>
      <c r="O1195" t="s">
        <v>850</v>
      </c>
      <c r="P1195" t="s">
        <v>2853</v>
      </c>
      <c r="Q1195" s="261">
        <v>44687.384733796302</v>
      </c>
    </row>
    <row r="1196" spans="1:17" x14ac:dyDescent="0.35">
      <c r="A1196" t="s">
        <v>2813</v>
      </c>
      <c r="B1196" t="s">
        <v>2814</v>
      </c>
      <c r="C1196" s="261">
        <v>44671</v>
      </c>
      <c r="D1196" t="s">
        <v>2854</v>
      </c>
      <c r="E1196" t="s">
        <v>2855</v>
      </c>
      <c r="F1196" s="262">
        <v>0</v>
      </c>
      <c r="G1196" t="s">
        <v>261</v>
      </c>
      <c r="H1196" s="263">
        <v>30000</v>
      </c>
      <c r="I1196" s="262">
        <v>14</v>
      </c>
      <c r="J1196" t="s">
        <v>262</v>
      </c>
      <c r="K1196" s="263">
        <v>15.1</v>
      </c>
      <c r="L1196" t="s">
        <v>263</v>
      </c>
      <c r="M1196" t="s">
        <v>264</v>
      </c>
      <c r="N1196" t="s">
        <v>265</v>
      </c>
      <c r="O1196" t="s">
        <v>1588</v>
      </c>
      <c r="P1196" t="s">
        <v>2856</v>
      </c>
      <c r="Q1196" s="261">
        <v>44690.363206018497</v>
      </c>
    </row>
    <row r="1197" spans="1:17" x14ac:dyDescent="0.35">
      <c r="A1197" t="s">
        <v>2813</v>
      </c>
      <c r="B1197" t="s">
        <v>2814</v>
      </c>
      <c r="C1197" s="261">
        <v>44673</v>
      </c>
      <c r="D1197" t="s">
        <v>2857</v>
      </c>
      <c r="E1197" t="s">
        <v>2858</v>
      </c>
      <c r="F1197" s="262">
        <v>0</v>
      </c>
      <c r="G1197" t="s">
        <v>261</v>
      </c>
      <c r="H1197" s="263">
        <v>1600000</v>
      </c>
      <c r="I1197" s="262">
        <v>746.48</v>
      </c>
      <c r="J1197" t="s">
        <v>262</v>
      </c>
      <c r="K1197" s="263">
        <v>805</v>
      </c>
      <c r="L1197" t="s">
        <v>263</v>
      </c>
      <c r="M1197" t="s">
        <v>264</v>
      </c>
      <c r="N1197" t="s">
        <v>265</v>
      </c>
      <c r="O1197" t="s">
        <v>2859</v>
      </c>
      <c r="P1197" t="s">
        <v>2860</v>
      </c>
      <c r="Q1197" s="261">
        <v>44690.363182870402</v>
      </c>
    </row>
    <row r="1198" spans="1:17" x14ac:dyDescent="0.35">
      <c r="A1198" t="s">
        <v>2813</v>
      </c>
      <c r="B1198" t="s">
        <v>2814</v>
      </c>
      <c r="C1198" s="261">
        <v>44673</v>
      </c>
      <c r="D1198" t="s">
        <v>2861</v>
      </c>
      <c r="E1198" t="s">
        <v>2862</v>
      </c>
      <c r="F1198" s="262">
        <v>0</v>
      </c>
      <c r="G1198" t="s">
        <v>261</v>
      </c>
      <c r="H1198" s="263">
        <v>395000</v>
      </c>
      <c r="I1198" s="262">
        <v>184.29</v>
      </c>
      <c r="J1198" t="s">
        <v>262</v>
      </c>
      <c r="K1198" s="263">
        <v>198.74</v>
      </c>
      <c r="L1198" t="s">
        <v>263</v>
      </c>
      <c r="M1198" t="s">
        <v>264</v>
      </c>
      <c r="N1198" t="s">
        <v>265</v>
      </c>
      <c r="O1198" t="s">
        <v>2863</v>
      </c>
      <c r="P1198" t="s">
        <v>2864</v>
      </c>
      <c r="Q1198" s="261">
        <v>44690.363182870402</v>
      </c>
    </row>
    <row r="1199" spans="1:17" x14ac:dyDescent="0.35">
      <c r="A1199" t="s">
        <v>2813</v>
      </c>
      <c r="B1199" t="s">
        <v>2814</v>
      </c>
      <c r="C1199" s="261">
        <v>44678</v>
      </c>
      <c r="D1199" t="s">
        <v>2865</v>
      </c>
      <c r="E1199" t="s">
        <v>2866</v>
      </c>
      <c r="F1199" s="262">
        <v>0</v>
      </c>
      <c r="G1199" t="s">
        <v>261</v>
      </c>
      <c r="H1199" s="263">
        <v>5000</v>
      </c>
      <c r="I1199" s="262">
        <v>2.33</v>
      </c>
      <c r="J1199" t="s">
        <v>262</v>
      </c>
      <c r="K1199" s="263">
        <v>2.4900000000000002</v>
      </c>
      <c r="L1199" t="s">
        <v>263</v>
      </c>
      <c r="M1199" t="s">
        <v>264</v>
      </c>
      <c r="N1199" t="s">
        <v>265</v>
      </c>
      <c r="O1199" t="s">
        <v>850</v>
      </c>
      <c r="P1199" t="s">
        <v>2867</v>
      </c>
      <c r="Q1199" s="261">
        <v>44687.3847453704</v>
      </c>
    </row>
    <row r="1200" spans="1:17" x14ac:dyDescent="0.35">
      <c r="A1200" t="s">
        <v>2813</v>
      </c>
      <c r="B1200" t="s">
        <v>2814</v>
      </c>
      <c r="C1200" s="261">
        <v>44687</v>
      </c>
      <c r="D1200" t="s">
        <v>2868</v>
      </c>
      <c r="E1200" t="s">
        <v>2869</v>
      </c>
      <c r="F1200" s="262">
        <v>0</v>
      </c>
      <c r="G1200" t="s">
        <v>261</v>
      </c>
      <c r="H1200" s="263">
        <v>1950</v>
      </c>
      <c r="I1200" s="262">
        <v>0.92</v>
      </c>
      <c r="J1200" t="s">
        <v>262</v>
      </c>
      <c r="K1200" s="263">
        <v>0.97</v>
      </c>
      <c r="L1200" t="s">
        <v>263</v>
      </c>
      <c r="M1200" t="s">
        <v>264</v>
      </c>
      <c r="N1200" t="s">
        <v>265</v>
      </c>
      <c r="O1200" t="s">
        <v>277</v>
      </c>
      <c r="P1200" t="s">
        <v>2870</v>
      </c>
      <c r="Q1200" s="261">
        <v>44723.486585648097</v>
      </c>
    </row>
    <row r="1201" spans="1:17" x14ac:dyDescent="0.35">
      <c r="A1201" t="s">
        <v>2813</v>
      </c>
      <c r="B1201" t="s">
        <v>2814</v>
      </c>
      <c r="C1201" s="261">
        <v>44687</v>
      </c>
      <c r="D1201" t="s">
        <v>2871</v>
      </c>
      <c r="E1201" t="s">
        <v>2872</v>
      </c>
      <c r="F1201" s="262">
        <v>0</v>
      </c>
      <c r="G1201" t="s">
        <v>261</v>
      </c>
      <c r="H1201" s="263">
        <v>975</v>
      </c>
      <c r="I1201" s="262">
        <v>0.46</v>
      </c>
      <c r="J1201" t="s">
        <v>262</v>
      </c>
      <c r="K1201" s="263">
        <v>0.48</v>
      </c>
      <c r="L1201" t="s">
        <v>263</v>
      </c>
      <c r="M1201" t="s">
        <v>264</v>
      </c>
      <c r="N1201" t="s">
        <v>265</v>
      </c>
      <c r="O1201" t="s">
        <v>277</v>
      </c>
      <c r="P1201" t="s">
        <v>2873</v>
      </c>
      <c r="Q1201" s="261">
        <v>44723.486597222203</v>
      </c>
    </row>
    <row r="1202" spans="1:17" x14ac:dyDescent="0.35">
      <c r="A1202" t="s">
        <v>2813</v>
      </c>
      <c r="B1202" t="s">
        <v>2814</v>
      </c>
      <c r="C1202" s="261">
        <v>44691</v>
      </c>
      <c r="D1202" t="s">
        <v>2874</v>
      </c>
      <c r="E1202" t="s">
        <v>2875</v>
      </c>
      <c r="F1202" s="262">
        <v>0</v>
      </c>
      <c r="G1202" t="s">
        <v>261</v>
      </c>
      <c r="H1202" s="263">
        <v>18479</v>
      </c>
      <c r="I1202" s="262">
        <v>8.6999999999999993</v>
      </c>
      <c r="J1202" t="s">
        <v>262</v>
      </c>
      <c r="K1202" s="263">
        <v>9.1300000000000008</v>
      </c>
      <c r="L1202" t="s">
        <v>263</v>
      </c>
      <c r="M1202" t="s">
        <v>264</v>
      </c>
      <c r="N1202" t="s">
        <v>265</v>
      </c>
      <c r="O1202" t="s">
        <v>2127</v>
      </c>
      <c r="P1202" t="s">
        <v>2876</v>
      </c>
      <c r="Q1202" s="261">
        <v>44723.486597222203</v>
      </c>
    </row>
    <row r="1203" spans="1:17" x14ac:dyDescent="0.35">
      <c r="A1203" t="s">
        <v>2813</v>
      </c>
      <c r="B1203" t="s">
        <v>2814</v>
      </c>
      <c r="C1203" s="261">
        <v>44692</v>
      </c>
      <c r="D1203" t="s">
        <v>2877</v>
      </c>
      <c r="E1203" t="s">
        <v>2878</v>
      </c>
      <c r="F1203" s="262">
        <v>0</v>
      </c>
      <c r="G1203" t="s">
        <v>261</v>
      </c>
      <c r="H1203" s="263">
        <v>20000</v>
      </c>
      <c r="I1203" s="262">
        <v>9.41</v>
      </c>
      <c r="J1203" t="s">
        <v>262</v>
      </c>
      <c r="K1203" s="263">
        <v>9.8800000000000008</v>
      </c>
      <c r="L1203" t="s">
        <v>263</v>
      </c>
      <c r="M1203" t="s">
        <v>264</v>
      </c>
      <c r="N1203" t="s">
        <v>265</v>
      </c>
      <c r="O1203" t="s">
        <v>850</v>
      </c>
      <c r="P1203" t="s">
        <v>2879</v>
      </c>
      <c r="Q1203" s="261">
        <v>44723.486608796302</v>
      </c>
    </row>
    <row r="1204" spans="1:17" x14ac:dyDescent="0.35">
      <c r="A1204" t="s">
        <v>2813</v>
      </c>
      <c r="B1204" t="s">
        <v>2814</v>
      </c>
      <c r="C1204" s="261">
        <v>44693</v>
      </c>
      <c r="D1204" t="s">
        <v>2880</v>
      </c>
      <c r="E1204" t="s">
        <v>2881</v>
      </c>
      <c r="F1204" s="262">
        <v>0</v>
      </c>
      <c r="G1204" t="s">
        <v>261</v>
      </c>
      <c r="H1204" s="263">
        <v>498432</v>
      </c>
      <c r="I1204" s="262">
        <v>239.22</v>
      </c>
      <c r="J1204" t="s">
        <v>262</v>
      </c>
      <c r="K1204" s="263">
        <v>251.09</v>
      </c>
      <c r="L1204" t="s">
        <v>263</v>
      </c>
      <c r="M1204" t="s">
        <v>264</v>
      </c>
      <c r="N1204" t="s">
        <v>265</v>
      </c>
      <c r="O1204" t="s">
        <v>850</v>
      </c>
      <c r="P1204" t="s">
        <v>2882</v>
      </c>
      <c r="Q1204" s="261">
        <v>44701.305520833303</v>
      </c>
    </row>
    <row r="1205" spans="1:17" x14ac:dyDescent="0.35">
      <c r="A1205" t="s">
        <v>2813</v>
      </c>
      <c r="B1205" t="s">
        <v>2814</v>
      </c>
      <c r="C1205" s="261">
        <v>44693</v>
      </c>
      <c r="D1205" t="s">
        <v>2883</v>
      </c>
      <c r="E1205" t="s">
        <v>2884</v>
      </c>
      <c r="F1205" s="262">
        <v>0</v>
      </c>
      <c r="G1205" t="s">
        <v>261</v>
      </c>
      <c r="H1205" s="263">
        <v>2600</v>
      </c>
      <c r="I1205" s="262">
        <v>1.22</v>
      </c>
      <c r="J1205" t="s">
        <v>262</v>
      </c>
      <c r="K1205" s="263">
        <v>1.28</v>
      </c>
      <c r="L1205" t="s">
        <v>263</v>
      </c>
      <c r="M1205" t="s">
        <v>264</v>
      </c>
      <c r="N1205" t="s">
        <v>265</v>
      </c>
      <c r="O1205" t="s">
        <v>277</v>
      </c>
      <c r="P1205" t="s">
        <v>2885</v>
      </c>
      <c r="Q1205" s="261">
        <v>44723.486608796302</v>
      </c>
    </row>
    <row r="1206" spans="1:17" x14ac:dyDescent="0.35">
      <c r="A1206" t="s">
        <v>2813</v>
      </c>
      <c r="B1206" t="s">
        <v>2814</v>
      </c>
      <c r="C1206" s="261">
        <v>44693</v>
      </c>
      <c r="D1206" t="s">
        <v>2886</v>
      </c>
      <c r="E1206" t="s">
        <v>2878</v>
      </c>
      <c r="F1206" s="262">
        <v>0</v>
      </c>
      <c r="G1206" t="s">
        <v>261</v>
      </c>
      <c r="H1206" s="263">
        <v>24857</v>
      </c>
      <c r="I1206" s="262">
        <v>11.7</v>
      </c>
      <c r="J1206" t="s">
        <v>262</v>
      </c>
      <c r="K1206" s="263">
        <v>12.28</v>
      </c>
      <c r="L1206" t="s">
        <v>263</v>
      </c>
      <c r="M1206" t="s">
        <v>264</v>
      </c>
      <c r="N1206" t="s">
        <v>265</v>
      </c>
      <c r="O1206" t="s">
        <v>850</v>
      </c>
      <c r="P1206" t="s">
        <v>2887</v>
      </c>
      <c r="Q1206" s="261">
        <v>44723.4866203704</v>
      </c>
    </row>
    <row r="1207" spans="1:17" x14ac:dyDescent="0.35">
      <c r="A1207" t="s">
        <v>2813</v>
      </c>
      <c r="B1207" t="s">
        <v>2814</v>
      </c>
      <c r="C1207" s="261">
        <v>44693</v>
      </c>
      <c r="D1207" t="s">
        <v>2888</v>
      </c>
      <c r="E1207" t="s">
        <v>2889</v>
      </c>
      <c r="F1207" s="262">
        <v>0</v>
      </c>
      <c r="G1207" t="s">
        <v>261</v>
      </c>
      <c r="H1207" s="263">
        <v>20571</v>
      </c>
      <c r="I1207" s="262">
        <v>9.68</v>
      </c>
      <c r="J1207" t="s">
        <v>262</v>
      </c>
      <c r="K1207" s="263">
        <v>10.16</v>
      </c>
      <c r="L1207" t="s">
        <v>263</v>
      </c>
      <c r="M1207" t="s">
        <v>264</v>
      </c>
      <c r="N1207" t="s">
        <v>265</v>
      </c>
      <c r="O1207" t="s">
        <v>2890</v>
      </c>
      <c r="P1207" t="s">
        <v>2891</v>
      </c>
      <c r="Q1207" s="261">
        <v>44723.4866203704</v>
      </c>
    </row>
    <row r="1208" spans="1:17" x14ac:dyDescent="0.35">
      <c r="A1208" t="s">
        <v>2813</v>
      </c>
      <c r="B1208" t="s">
        <v>2814</v>
      </c>
      <c r="C1208" s="261">
        <v>44693</v>
      </c>
      <c r="D1208" t="s">
        <v>2892</v>
      </c>
      <c r="E1208" t="s">
        <v>2893</v>
      </c>
      <c r="F1208" s="262">
        <v>0</v>
      </c>
      <c r="G1208" t="s">
        <v>261</v>
      </c>
      <c r="H1208" s="263">
        <v>20571</v>
      </c>
      <c r="I1208" s="262">
        <v>9.68</v>
      </c>
      <c r="J1208" t="s">
        <v>262</v>
      </c>
      <c r="K1208" s="263">
        <v>10.16</v>
      </c>
      <c r="L1208" t="s">
        <v>263</v>
      </c>
      <c r="M1208" t="s">
        <v>264</v>
      </c>
      <c r="N1208" t="s">
        <v>265</v>
      </c>
      <c r="O1208" t="s">
        <v>2890</v>
      </c>
      <c r="P1208" t="s">
        <v>2894</v>
      </c>
      <c r="Q1208" s="261">
        <v>44723.4866203704</v>
      </c>
    </row>
    <row r="1209" spans="1:17" x14ac:dyDescent="0.35">
      <c r="A1209" t="s">
        <v>2813</v>
      </c>
      <c r="B1209" t="s">
        <v>2814</v>
      </c>
      <c r="C1209" s="261">
        <v>44693</v>
      </c>
      <c r="D1209" t="s">
        <v>2895</v>
      </c>
      <c r="E1209" t="s">
        <v>2896</v>
      </c>
      <c r="F1209" s="262">
        <v>0</v>
      </c>
      <c r="G1209" t="s">
        <v>261</v>
      </c>
      <c r="H1209" s="263">
        <v>144000</v>
      </c>
      <c r="I1209" s="262">
        <v>67.78</v>
      </c>
      <c r="J1209" t="s">
        <v>262</v>
      </c>
      <c r="K1209" s="263">
        <v>71.14</v>
      </c>
      <c r="L1209" t="s">
        <v>263</v>
      </c>
      <c r="M1209" t="s">
        <v>264</v>
      </c>
      <c r="N1209" t="s">
        <v>265</v>
      </c>
      <c r="O1209" t="s">
        <v>1588</v>
      </c>
      <c r="P1209" t="s">
        <v>2897</v>
      </c>
      <c r="Q1209" s="261">
        <v>44723.4866203704</v>
      </c>
    </row>
    <row r="1210" spans="1:17" x14ac:dyDescent="0.35">
      <c r="A1210" t="s">
        <v>2813</v>
      </c>
      <c r="B1210" t="s">
        <v>2814</v>
      </c>
      <c r="C1210" s="261">
        <v>44693</v>
      </c>
      <c r="D1210" t="s">
        <v>2898</v>
      </c>
      <c r="E1210" t="s">
        <v>2899</v>
      </c>
      <c r="F1210" s="262">
        <v>0</v>
      </c>
      <c r="G1210" t="s">
        <v>261</v>
      </c>
      <c r="H1210" s="263">
        <v>42000</v>
      </c>
      <c r="I1210" s="262">
        <v>19.77</v>
      </c>
      <c r="J1210" t="s">
        <v>262</v>
      </c>
      <c r="K1210" s="263">
        <v>20.75</v>
      </c>
      <c r="L1210" t="s">
        <v>263</v>
      </c>
      <c r="M1210" t="s">
        <v>264</v>
      </c>
      <c r="N1210" t="s">
        <v>265</v>
      </c>
      <c r="O1210" t="s">
        <v>2829</v>
      </c>
      <c r="P1210" t="s">
        <v>2900</v>
      </c>
      <c r="Q1210" s="261">
        <v>44723.486631944397</v>
      </c>
    </row>
    <row r="1211" spans="1:17" x14ac:dyDescent="0.35">
      <c r="A1211" t="s">
        <v>2813</v>
      </c>
      <c r="B1211" t="s">
        <v>2814</v>
      </c>
      <c r="C1211" s="261">
        <v>44694</v>
      </c>
      <c r="D1211" t="s">
        <v>2901</v>
      </c>
      <c r="E1211" t="s">
        <v>2902</v>
      </c>
      <c r="F1211" s="262">
        <v>0</v>
      </c>
      <c r="G1211" t="s">
        <v>261</v>
      </c>
      <c r="H1211" s="263">
        <v>18722</v>
      </c>
      <c r="I1211" s="262">
        <v>8.81</v>
      </c>
      <c r="J1211" t="s">
        <v>262</v>
      </c>
      <c r="K1211" s="263">
        <v>9.25</v>
      </c>
      <c r="L1211" t="s">
        <v>263</v>
      </c>
      <c r="M1211" t="s">
        <v>264</v>
      </c>
      <c r="N1211" t="s">
        <v>265</v>
      </c>
      <c r="O1211" t="s">
        <v>1733</v>
      </c>
      <c r="P1211" t="s">
        <v>2903</v>
      </c>
      <c r="Q1211" s="261">
        <v>44723.486631944397</v>
      </c>
    </row>
    <row r="1212" spans="1:17" x14ac:dyDescent="0.35">
      <c r="A1212" t="s">
        <v>2813</v>
      </c>
      <c r="B1212" t="s">
        <v>2814</v>
      </c>
      <c r="C1212" s="261">
        <v>44694</v>
      </c>
      <c r="D1212" t="s">
        <v>2904</v>
      </c>
      <c r="E1212" t="s">
        <v>2905</v>
      </c>
      <c r="F1212" s="262">
        <v>0</v>
      </c>
      <c r="G1212" t="s">
        <v>261</v>
      </c>
      <c r="H1212" s="263">
        <v>23400</v>
      </c>
      <c r="I1212" s="262">
        <v>11.01</v>
      </c>
      <c r="J1212" t="s">
        <v>262</v>
      </c>
      <c r="K1212" s="263">
        <v>11.56</v>
      </c>
      <c r="L1212" t="s">
        <v>263</v>
      </c>
      <c r="M1212" t="s">
        <v>264</v>
      </c>
      <c r="N1212" t="s">
        <v>265</v>
      </c>
      <c r="O1212" t="s">
        <v>850</v>
      </c>
      <c r="P1212" t="s">
        <v>2906</v>
      </c>
      <c r="Q1212" s="261">
        <v>44723.486631944397</v>
      </c>
    </row>
    <row r="1213" spans="1:17" x14ac:dyDescent="0.35">
      <c r="A1213" t="s">
        <v>2813</v>
      </c>
      <c r="B1213" t="s">
        <v>2814</v>
      </c>
      <c r="C1213" s="261">
        <v>44697</v>
      </c>
      <c r="D1213" t="s">
        <v>2907</v>
      </c>
      <c r="E1213" t="s">
        <v>2908</v>
      </c>
      <c r="F1213" s="262">
        <v>0</v>
      </c>
      <c r="G1213" t="s">
        <v>261</v>
      </c>
      <c r="H1213" s="263">
        <v>26250</v>
      </c>
      <c r="I1213" s="262">
        <v>12.36</v>
      </c>
      <c r="J1213" t="s">
        <v>262</v>
      </c>
      <c r="K1213" s="263">
        <v>12.85</v>
      </c>
      <c r="L1213" t="s">
        <v>263</v>
      </c>
      <c r="M1213" t="s">
        <v>264</v>
      </c>
      <c r="N1213" t="s">
        <v>265</v>
      </c>
      <c r="O1213" t="s">
        <v>850</v>
      </c>
      <c r="P1213" t="s">
        <v>2909</v>
      </c>
      <c r="Q1213" s="261">
        <v>44723.486643518503</v>
      </c>
    </row>
    <row r="1214" spans="1:17" x14ac:dyDescent="0.35">
      <c r="A1214" t="s">
        <v>2813</v>
      </c>
      <c r="B1214" t="s">
        <v>2814</v>
      </c>
      <c r="C1214" s="261">
        <v>44698</v>
      </c>
      <c r="D1214" t="s">
        <v>2910</v>
      </c>
      <c r="E1214" t="s">
        <v>2911</v>
      </c>
      <c r="F1214" s="262">
        <v>0</v>
      </c>
      <c r="G1214" t="s">
        <v>261</v>
      </c>
      <c r="H1214" s="263">
        <v>264148</v>
      </c>
      <c r="I1214" s="262">
        <v>124.33</v>
      </c>
      <c r="J1214" t="s">
        <v>262</v>
      </c>
      <c r="K1214" s="263">
        <v>129.22</v>
      </c>
      <c r="L1214" t="s">
        <v>263</v>
      </c>
      <c r="M1214" t="s">
        <v>264</v>
      </c>
      <c r="N1214" t="s">
        <v>265</v>
      </c>
      <c r="O1214" t="s">
        <v>1733</v>
      </c>
      <c r="P1214" t="s">
        <v>2912</v>
      </c>
      <c r="Q1214" s="261">
        <v>44719.267013888901</v>
      </c>
    </row>
    <row r="1215" spans="1:17" x14ac:dyDescent="0.35">
      <c r="A1215" t="s">
        <v>2813</v>
      </c>
      <c r="B1215" t="s">
        <v>2814</v>
      </c>
      <c r="C1215" s="261">
        <v>44700</v>
      </c>
      <c r="D1215" t="s">
        <v>2913</v>
      </c>
      <c r="E1215" t="s">
        <v>2914</v>
      </c>
      <c r="F1215" s="262">
        <v>0</v>
      </c>
      <c r="G1215" t="s">
        <v>261</v>
      </c>
      <c r="H1215" s="263">
        <v>131000</v>
      </c>
      <c r="I1215" s="262">
        <v>61.66</v>
      </c>
      <c r="J1215" t="s">
        <v>262</v>
      </c>
      <c r="K1215" s="263">
        <v>64.08</v>
      </c>
      <c r="L1215" t="s">
        <v>263</v>
      </c>
      <c r="M1215" t="s">
        <v>264</v>
      </c>
      <c r="N1215" t="s">
        <v>265</v>
      </c>
      <c r="O1215" t="s">
        <v>850</v>
      </c>
      <c r="P1215" t="s">
        <v>2915</v>
      </c>
      <c r="Q1215" s="261">
        <v>44723.486655092602</v>
      </c>
    </row>
    <row r="1216" spans="1:17" x14ac:dyDescent="0.35">
      <c r="A1216" t="s">
        <v>2813</v>
      </c>
      <c r="B1216" t="s">
        <v>2814</v>
      </c>
      <c r="C1216" s="261">
        <v>44701</v>
      </c>
      <c r="D1216" t="s">
        <v>2916</v>
      </c>
      <c r="E1216" t="s">
        <v>2917</v>
      </c>
      <c r="F1216" s="262">
        <v>0</v>
      </c>
      <c r="G1216" t="s">
        <v>261</v>
      </c>
      <c r="H1216" s="263">
        <v>40000</v>
      </c>
      <c r="I1216" s="262">
        <v>18.829999999999998</v>
      </c>
      <c r="J1216" t="s">
        <v>262</v>
      </c>
      <c r="K1216" s="263">
        <v>19.57</v>
      </c>
      <c r="L1216" t="s">
        <v>263</v>
      </c>
      <c r="M1216" t="s">
        <v>264</v>
      </c>
      <c r="N1216" t="s">
        <v>265</v>
      </c>
      <c r="O1216" t="s">
        <v>850</v>
      </c>
      <c r="P1216" t="s">
        <v>2918</v>
      </c>
      <c r="Q1216" s="261">
        <v>44719.267037037003</v>
      </c>
    </row>
    <row r="1217" spans="1:17" x14ac:dyDescent="0.35">
      <c r="A1217" t="s">
        <v>2813</v>
      </c>
      <c r="B1217" t="s">
        <v>2814</v>
      </c>
      <c r="C1217" s="261">
        <v>44705</v>
      </c>
      <c r="D1217" t="s">
        <v>2919</v>
      </c>
      <c r="E1217" t="s">
        <v>2920</v>
      </c>
      <c r="F1217" s="262">
        <v>0</v>
      </c>
      <c r="G1217" t="s">
        <v>261</v>
      </c>
      <c r="H1217" s="263">
        <v>566400</v>
      </c>
      <c r="I1217" s="262">
        <v>266.58999999999997</v>
      </c>
      <c r="J1217" t="s">
        <v>262</v>
      </c>
      <c r="K1217" s="263">
        <v>282.29000000000002</v>
      </c>
      <c r="L1217" t="s">
        <v>263</v>
      </c>
      <c r="M1217" t="s">
        <v>264</v>
      </c>
      <c r="N1217" t="s">
        <v>265</v>
      </c>
      <c r="O1217" t="s">
        <v>850</v>
      </c>
      <c r="P1217" t="s">
        <v>2921</v>
      </c>
      <c r="Q1217" s="261">
        <v>44719.267048611102</v>
      </c>
    </row>
    <row r="1218" spans="1:17" x14ac:dyDescent="0.35">
      <c r="A1218" t="s">
        <v>2813</v>
      </c>
      <c r="B1218" t="s">
        <v>2814</v>
      </c>
      <c r="C1218" s="261">
        <v>44705</v>
      </c>
      <c r="D1218" t="s">
        <v>2922</v>
      </c>
      <c r="E1218" t="s">
        <v>2923</v>
      </c>
      <c r="F1218" s="262">
        <v>0</v>
      </c>
      <c r="G1218" t="s">
        <v>261</v>
      </c>
      <c r="H1218" s="263">
        <v>58334</v>
      </c>
      <c r="I1218" s="262">
        <v>27.46</v>
      </c>
      <c r="J1218" t="s">
        <v>262</v>
      </c>
      <c r="K1218" s="263">
        <v>29.08</v>
      </c>
      <c r="L1218" t="s">
        <v>263</v>
      </c>
      <c r="M1218" t="s">
        <v>264</v>
      </c>
      <c r="N1218" t="s">
        <v>265</v>
      </c>
      <c r="O1218" t="s">
        <v>850</v>
      </c>
      <c r="P1218" t="s">
        <v>2924</v>
      </c>
      <c r="Q1218" s="261">
        <v>44719.267060185201</v>
      </c>
    </row>
    <row r="1219" spans="1:17" x14ac:dyDescent="0.35">
      <c r="A1219" t="s">
        <v>2813</v>
      </c>
      <c r="B1219" t="s">
        <v>2814</v>
      </c>
      <c r="C1219" s="261">
        <v>44711</v>
      </c>
      <c r="D1219" t="s">
        <v>2925</v>
      </c>
      <c r="E1219" t="s">
        <v>2926</v>
      </c>
      <c r="F1219" s="262">
        <v>0</v>
      </c>
      <c r="G1219" t="s">
        <v>261</v>
      </c>
      <c r="H1219" s="263">
        <v>45000</v>
      </c>
      <c r="I1219" s="262">
        <v>21.18</v>
      </c>
      <c r="J1219" t="s">
        <v>262</v>
      </c>
      <c r="K1219" s="263">
        <v>22.77</v>
      </c>
      <c r="L1219" t="s">
        <v>263</v>
      </c>
      <c r="M1219" t="s">
        <v>264</v>
      </c>
      <c r="N1219" t="s">
        <v>265</v>
      </c>
      <c r="O1219" t="s">
        <v>273</v>
      </c>
      <c r="P1219" t="s">
        <v>2927</v>
      </c>
      <c r="Q1219" s="261">
        <v>44723.4866666667</v>
      </c>
    </row>
    <row r="1220" spans="1:17" x14ac:dyDescent="0.35">
      <c r="A1220" t="s">
        <v>2813</v>
      </c>
      <c r="B1220" t="s">
        <v>2814</v>
      </c>
      <c r="C1220" s="261">
        <v>44711</v>
      </c>
      <c r="D1220" t="s">
        <v>2928</v>
      </c>
      <c r="E1220" t="s">
        <v>2929</v>
      </c>
      <c r="F1220" s="262">
        <v>0</v>
      </c>
      <c r="G1220" t="s">
        <v>261</v>
      </c>
      <c r="H1220" s="263">
        <v>45000</v>
      </c>
      <c r="I1220" s="262">
        <v>21.18</v>
      </c>
      <c r="J1220" t="s">
        <v>262</v>
      </c>
      <c r="K1220" s="263">
        <v>22.77</v>
      </c>
      <c r="L1220" t="s">
        <v>263</v>
      </c>
      <c r="M1220" t="s">
        <v>264</v>
      </c>
      <c r="N1220" t="s">
        <v>265</v>
      </c>
      <c r="O1220" t="s">
        <v>273</v>
      </c>
      <c r="P1220" t="s">
        <v>2930</v>
      </c>
      <c r="Q1220" s="261">
        <v>44723.4866666667</v>
      </c>
    </row>
    <row r="1221" spans="1:17" x14ac:dyDescent="0.35">
      <c r="A1221" t="s">
        <v>2813</v>
      </c>
      <c r="B1221" t="s">
        <v>2814</v>
      </c>
      <c r="C1221" s="261">
        <v>44711</v>
      </c>
      <c r="D1221" t="s">
        <v>2931</v>
      </c>
      <c r="E1221" t="s">
        <v>2932</v>
      </c>
      <c r="F1221" s="262">
        <v>0</v>
      </c>
      <c r="G1221" t="s">
        <v>261</v>
      </c>
      <c r="H1221" s="263">
        <v>45000</v>
      </c>
      <c r="I1221" s="262">
        <v>21.18</v>
      </c>
      <c r="J1221" t="s">
        <v>262</v>
      </c>
      <c r="K1221" s="263">
        <v>22.77</v>
      </c>
      <c r="L1221" t="s">
        <v>263</v>
      </c>
      <c r="M1221" t="s">
        <v>264</v>
      </c>
      <c r="N1221" t="s">
        <v>265</v>
      </c>
      <c r="O1221" t="s">
        <v>273</v>
      </c>
      <c r="P1221" t="s">
        <v>2933</v>
      </c>
      <c r="Q1221" s="261">
        <v>44723.4866666667</v>
      </c>
    </row>
    <row r="1222" spans="1:17" x14ac:dyDescent="0.35">
      <c r="A1222" t="s">
        <v>2813</v>
      </c>
      <c r="B1222" t="s">
        <v>2814</v>
      </c>
      <c r="C1222" s="261">
        <v>44713</v>
      </c>
      <c r="D1222" t="s">
        <v>2934</v>
      </c>
      <c r="E1222" t="s">
        <v>2935</v>
      </c>
      <c r="F1222" s="262">
        <v>0</v>
      </c>
      <c r="G1222" t="s">
        <v>261</v>
      </c>
      <c r="H1222" s="263">
        <v>289800</v>
      </c>
      <c r="I1222" s="262">
        <v>138.22999999999999</v>
      </c>
      <c r="J1222" t="s">
        <v>262</v>
      </c>
      <c r="K1222" s="263">
        <v>148.6</v>
      </c>
      <c r="L1222" t="s">
        <v>263</v>
      </c>
      <c r="M1222" t="s">
        <v>264</v>
      </c>
      <c r="N1222" t="s">
        <v>265</v>
      </c>
      <c r="O1222" t="s">
        <v>277</v>
      </c>
      <c r="P1222" t="s">
        <v>2936</v>
      </c>
      <c r="Q1222" s="261">
        <v>44754.335636574098</v>
      </c>
    </row>
    <row r="1223" spans="1:17" x14ac:dyDescent="0.35">
      <c r="A1223" t="s">
        <v>2813</v>
      </c>
      <c r="B1223" t="s">
        <v>2814</v>
      </c>
      <c r="C1223" s="261">
        <v>44714</v>
      </c>
      <c r="D1223" t="s">
        <v>2937</v>
      </c>
      <c r="E1223" t="s">
        <v>2938</v>
      </c>
      <c r="F1223" s="262">
        <v>0</v>
      </c>
      <c r="G1223" t="s">
        <v>261</v>
      </c>
      <c r="H1223" s="263">
        <v>42857</v>
      </c>
      <c r="I1223" s="262">
        <v>20.440000000000001</v>
      </c>
      <c r="J1223" t="s">
        <v>262</v>
      </c>
      <c r="K1223" s="263">
        <v>21.97</v>
      </c>
      <c r="L1223" t="s">
        <v>263</v>
      </c>
      <c r="M1223" t="s">
        <v>264</v>
      </c>
      <c r="N1223" t="s">
        <v>265</v>
      </c>
      <c r="O1223" t="s">
        <v>850</v>
      </c>
      <c r="P1223" t="s">
        <v>2939</v>
      </c>
      <c r="Q1223" s="261">
        <v>44754.335659722201</v>
      </c>
    </row>
    <row r="1224" spans="1:17" x14ac:dyDescent="0.35">
      <c r="A1224" t="s">
        <v>2813</v>
      </c>
      <c r="B1224" t="s">
        <v>2814</v>
      </c>
      <c r="C1224" s="261">
        <v>44715</v>
      </c>
      <c r="D1224" t="s">
        <v>2940</v>
      </c>
      <c r="E1224" t="s">
        <v>2941</v>
      </c>
      <c r="F1224" s="262">
        <v>0</v>
      </c>
      <c r="G1224" t="s">
        <v>261</v>
      </c>
      <c r="H1224" s="263">
        <v>6286</v>
      </c>
      <c r="I1224" s="262">
        <v>3</v>
      </c>
      <c r="J1224" t="s">
        <v>262</v>
      </c>
      <c r="K1224" s="263">
        <v>3.23</v>
      </c>
      <c r="L1224" t="s">
        <v>263</v>
      </c>
      <c r="M1224" t="s">
        <v>264</v>
      </c>
      <c r="N1224" t="s">
        <v>265</v>
      </c>
      <c r="O1224" t="s">
        <v>277</v>
      </c>
      <c r="P1224" t="s">
        <v>2942</v>
      </c>
      <c r="Q1224" s="261">
        <v>44754.335659722201</v>
      </c>
    </row>
    <row r="1225" spans="1:17" x14ac:dyDescent="0.35">
      <c r="A1225" t="s">
        <v>2813</v>
      </c>
      <c r="B1225" t="s">
        <v>2814</v>
      </c>
      <c r="C1225" s="261">
        <v>44722</v>
      </c>
      <c r="D1225" t="s">
        <v>2943</v>
      </c>
      <c r="E1225" t="s">
        <v>2944</v>
      </c>
      <c r="F1225" s="262">
        <v>0</v>
      </c>
      <c r="G1225" t="s">
        <v>261</v>
      </c>
      <c r="H1225" s="263">
        <v>424800</v>
      </c>
      <c r="I1225" s="262">
        <v>199.95</v>
      </c>
      <c r="J1225" t="s">
        <v>262</v>
      </c>
      <c r="K1225" s="263">
        <v>214.27</v>
      </c>
      <c r="L1225" t="s">
        <v>263</v>
      </c>
      <c r="M1225" t="s">
        <v>264</v>
      </c>
      <c r="N1225" t="s">
        <v>265</v>
      </c>
      <c r="O1225" t="s">
        <v>2945</v>
      </c>
      <c r="P1225" t="s">
        <v>2946</v>
      </c>
      <c r="Q1225" s="261">
        <v>44750.362164351798</v>
      </c>
    </row>
    <row r="1226" spans="1:17" x14ac:dyDescent="0.35">
      <c r="A1226" t="s">
        <v>2813</v>
      </c>
      <c r="B1226" t="s">
        <v>2814</v>
      </c>
      <c r="C1226" s="261">
        <v>44722</v>
      </c>
      <c r="D1226" t="s">
        <v>2947</v>
      </c>
      <c r="E1226" t="s">
        <v>2948</v>
      </c>
      <c r="F1226" s="262">
        <v>0</v>
      </c>
      <c r="G1226" t="s">
        <v>261</v>
      </c>
      <c r="H1226" s="263">
        <v>498432</v>
      </c>
      <c r="I1226" s="262">
        <v>234.6</v>
      </c>
      <c r="J1226" t="s">
        <v>262</v>
      </c>
      <c r="K1226" s="263">
        <v>251.4</v>
      </c>
      <c r="L1226" t="s">
        <v>263</v>
      </c>
      <c r="M1226" t="s">
        <v>264</v>
      </c>
      <c r="N1226" t="s">
        <v>265</v>
      </c>
      <c r="O1226" t="s">
        <v>850</v>
      </c>
      <c r="P1226" t="s">
        <v>2949</v>
      </c>
      <c r="Q1226" s="261">
        <v>44750.362164351798</v>
      </c>
    </row>
    <row r="1227" spans="1:17" x14ac:dyDescent="0.35">
      <c r="A1227" t="s">
        <v>2813</v>
      </c>
      <c r="B1227" t="s">
        <v>2814</v>
      </c>
      <c r="C1227" s="261">
        <v>44725</v>
      </c>
      <c r="D1227" t="s">
        <v>2950</v>
      </c>
      <c r="E1227" t="s">
        <v>2951</v>
      </c>
      <c r="F1227" s="262">
        <v>0</v>
      </c>
      <c r="G1227" t="s">
        <v>261</v>
      </c>
      <c r="H1227" s="263">
        <v>40584</v>
      </c>
      <c r="I1227" s="262">
        <v>19.100000000000001</v>
      </c>
      <c r="J1227" t="s">
        <v>262</v>
      </c>
      <c r="K1227" s="263">
        <v>20.010000000000002</v>
      </c>
      <c r="L1227" t="s">
        <v>263</v>
      </c>
      <c r="M1227" t="s">
        <v>264</v>
      </c>
      <c r="N1227" t="s">
        <v>265</v>
      </c>
      <c r="O1227" t="s">
        <v>850</v>
      </c>
      <c r="P1227" t="s">
        <v>2952</v>
      </c>
      <c r="Q1227" s="261">
        <v>44750.362164351798</v>
      </c>
    </row>
    <row r="1228" spans="1:17" x14ac:dyDescent="0.35">
      <c r="A1228" t="s">
        <v>2813</v>
      </c>
      <c r="B1228" t="s">
        <v>2814</v>
      </c>
      <c r="C1228" s="261">
        <v>44725</v>
      </c>
      <c r="D1228" t="s">
        <v>2953</v>
      </c>
      <c r="E1228" t="s">
        <v>2954</v>
      </c>
      <c r="F1228" s="262">
        <v>0</v>
      </c>
      <c r="G1228" t="s">
        <v>261</v>
      </c>
      <c r="H1228" s="263">
        <v>-40584</v>
      </c>
      <c r="I1228" s="262">
        <v>-19.100000000000001</v>
      </c>
      <c r="J1228" t="s">
        <v>262</v>
      </c>
      <c r="K1228" s="263">
        <v>-20.010000000000002</v>
      </c>
      <c r="L1228" t="s">
        <v>263</v>
      </c>
      <c r="M1228" t="s">
        <v>264</v>
      </c>
      <c r="N1228" t="s">
        <v>265</v>
      </c>
      <c r="O1228" t="s">
        <v>850</v>
      </c>
      <c r="P1228" t="s">
        <v>2955</v>
      </c>
      <c r="Q1228" s="261">
        <v>44754.558865740699</v>
      </c>
    </row>
    <row r="1229" spans="1:17" x14ac:dyDescent="0.35">
      <c r="A1229" t="s">
        <v>2813</v>
      </c>
      <c r="B1229" t="s">
        <v>2814</v>
      </c>
      <c r="C1229" s="261">
        <v>44725</v>
      </c>
      <c r="D1229" t="s">
        <v>2956</v>
      </c>
      <c r="E1229" t="s">
        <v>2957</v>
      </c>
      <c r="F1229" s="262">
        <v>0</v>
      </c>
      <c r="G1229" t="s">
        <v>261</v>
      </c>
      <c r="H1229" s="263">
        <v>40584</v>
      </c>
      <c r="I1229" s="262">
        <v>19.91</v>
      </c>
      <c r="J1229" t="s">
        <v>262</v>
      </c>
      <c r="K1229" s="263">
        <v>20.86</v>
      </c>
      <c r="L1229" t="s">
        <v>263</v>
      </c>
      <c r="M1229" t="s">
        <v>264</v>
      </c>
      <c r="N1229" t="s">
        <v>265</v>
      </c>
      <c r="O1229" t="s">
        <v>850</v>
      </c>
      <c r="P1229" t="s">
        <v>2958</v>
      </c>
      <c r="Q1229" s="261">
        <v>44754.558946759302</v>
      </c>
    </row>
    <row r="1230" spans="1:17" x14ac:dyDescent="0.35">
      <c r="A1230" t="s">
        <v>2813</v>
      </c>
      <c r="B1230" t="s">
        <v>2814</v>
      </c>
      <c r="C1230" s="261">
        <v>44725</v>
      </c>
      <c r="D1230" t="s">
        <v>2959</v>
      </c>
      <c r="E1230" t="s">
        <v>2960</v>
      </c>
      <c r="F1230" s="262">
        <v>0</v>
      </c>
      <c r="G1230" t="s">
        <v>261</v>
      </c>
      <c r="H1230" s="263">
        <v>194000</v>
      </c>
      <c r="I1230" s="262">
        <v>92.54</v>
      </c>
      <c r="J1230" t="s">
        <v>262</v>
      </c>
      <c r="K1230" s="263">
        <v>96.94</v>
      </c>
      <c r="L1230" t="s">
        <v>263</v>
      </c>
      <c r="M1230" t="s">
        <v>264</v>
      </c>
      <c r="N1230" t="s">
        <v>265</v>
      </c>
      <c r="O1230" t="s">
        <v>850</v>
      </c>
      <c r="P1230" t="s">
        <v>2961</v>
      </c>
      <c r="Q1230" s="261">
        <v>44754.335682870398</v>
      </c>
    </row>
    <row r="1231" spans="1:17" x14ac:dyDescent="0.35">
      <c r="A1231" t="s">
        <v>2813</v>
      </c>
      <c r="B1231" t="s">
        <v>2814</v>
      </c>
      <c r="C1231" s="261">
        <v>44727</v>
      </c>
      <c r="D1231" t="s">
        <v>2962</v>
      </c>
      <c r="E1231" t="s">
        <v>2963</v>
      </c>
      <c r="F1231" s="262">
        <v>0</v>
      </c>
      <c r="G1231" t="s">
        <v>261</v>
      </c>
      <c r="H1231" s="263">
        <v>250000</v>
      </c>
      <c r="I1231" s="262">
        <v>119.25</v>
      </c>
      <c r="J1231" t="s">
        <v>262</v>
      </c>
      <c r="K1231" s="263">
        <v>124.91</v>
      </c>
      <c r="L1231" t="s">
        <v>263</v>
      </c>
      <c r="M1231" t="s">
        <v>264</v>
      </c>
      <c r="N1231" t="s">
        <v>265</v>
      </c>
      <c r="O1231" t="s">
        <v>2127</v>
      </c>
      <c r="P1231" t="s">
        <v>2964</v>
      </c>
      <c r="Q1231" s="261">
        <v>44754.335682870398</v>
      </c>
    </row>
    <row r="1232" spans="1:17" x14ac:dyDescent="0.35">
      <c r="A1232" t="s">
        <v>2813</v>
      </c>
      <c r="B1232" t="s">
        <v>2814</v>
      </c>
      <c r="C1232" s="261">
        <v>44727</v>
      </c>
      <c r="D1232" t="s">
        <v>2965</v>
      </c>
      <c r="E1232" t="s">
        <v>2966</v>
      </c>
      <c r="F1232" s="262">
        <v>0</v>
      </c>
      <c r="G1232" t="s">
        <v>261</v>
      </c>
      <c r="H1232" s="263">
        <v>298000</v>
      </c>
      <c r="I1232" s="262">
        <v>142.15</v>
      </c>
      <c r="J1232" t="s">
        <v>262</v>
      </c>
      <c r="K1232" s="263">
        <v>148.9</v>
      </c>
      <c r="L1232" t="s">
        <v>263</v>
      </c>
      <c r="M1232" t="s">
        <v>264</v>
      </c>
      <c r="N1232" t="s">
        <v>265</v>
      </c>
      <c r="O1232" t="s">
        <v>2127</v>
      </c>
      <c r="P1232" t="s">
        <v>2967</v>
      </c>
      <c r="Q1232" s="261">
        <v>44754.335682870398</v>
      </c>
    </row>
    <row r="1233" spans="1:17" x14ac:dyDescent="0.35">
      <c r="A1233" t="s">
        <v>2813</v>
      </c>
      <c r="B1233" t="s">
        <v>2814</v>
      </c>
      <c r="C1233" s="261">
        <v>44729</v>
      </c>
      <c r="D1233" t="s">
        <v>2968</v>
      </c>
      <c r="E1233" t="s">
        <v>2969</v>
      </c>
      <c r="F1233" s="262">
        <v>0</v>
      </c>
      <c r="G1233" t="s">
        <v>261</v>
      </c>
      <c r="H1233" s="263">
        <v>66667</v>
      </c>
      <c r="I1233" s="262">
        <v>31.38</v>
      </c>
      <c r="J1233" t="s">
        <v>262</v>
      </c>
      <c r="K1233" s="263">
        <v>32.869999999999997</v>
      </c>
      <c r="L1233" t="s">
        <v>263</v>
      </c>
      <c r="M1233" t="s">
        <v>264</v>
      </c>
      <c r="N1233" t="s">
        <v>265</v>
      </c>
      <c r="O1233" t="s">
        <v>2127</v>
      </c>
      <c r="P1233" t="s">
        <v>2970</v>
      </c>
      <c r="Q1233" s="261">
        <v>44750.362175925897</v>
      </c>
    </row>
    <row r="1234" spans="1:17" x14ac:dyDescent="0.35">
      <c r="A1234" t="s">
        <v>2813</v>
      </c>
      <c r="B1234" t="s">
        <v>2814</v>
      </c>
      <c r="C1234" s="261">
        <v>44729</v>
      </c>
      <c r="D1234" t="s">
        <v>2971</v>
      </c>
      <c r="E1234" t="s">
        <v>2972</v>
      </c>
      <c r="F1234" s="262">
        <v>0</v>
      </c>
      <c r="G1234" t="s">
        <v>261</v>
      </c>
      <c r="H1234" s="263">
        <v>62933</v>
      </c>
      <c r="I1234" s="262">
        <v>29.62</v>
      </c>
      <c r="J1234" t="s">
        <v>262</v>
      </c>
      <c r="K1234" s="263">
        <v>31.03</v>
      </c>
      <c r="L1234" t="s">
        <v>263</v>
      </c>
      <c r="M1234" t="s">
        <v>264</v>
      </c>
      <c r="N1234" t="s">
        <v>265</v>
      </c>
      <c r="O1234" t="s">
        <v>2127</v>
      </c>
      <c r="P1234" t="s">
        <v>2973</v>
      </c>
      <c r="Q1234" s="261">
        <v>44750.362175925897</v>
      </c>
    </row>
    <row r="1235" spans="1:17" x14ac:dyDescent="0.35">
      <c r="A1235" t="s">
        <v>2813</v>
      </c>
      <c r="B1235" t="s">
        <v>2814</v>
      </c>
      <c r="C1235" s="261">
        <v>44729</v>
      </c>
      <c r="D1235" t="s">
        <v>2974</v>
      </c>
      <c r="E1235" t="s">
        <v>2975</v>
      </c>
      <c r="F1235" s="262">
        <v>0</v>
      </c>
      <c r="G1235" t="s">
        <v>261</v>
      </c>
      <c r="H1235" s="263">
        <v>307200</v>
      </c>
      <c r="I1235" s="262">
        <v>144.59</v>
      </c>
      <c r="J1235" t="s">
        <v>262</v>
      </c>
      <c r="K1235" s="263">
        <v>151.46</v>
      </c>
      <c r="L1235" t="s">
        <v>263</v>
      </c>
      <c r="M1235" t="s">
        <v>264</v>
      </c>
      <c r="N1235" t="s">
        <v>265</v>
      </c>
      <c r="O1235" t="s">
        <v>1588</v>
      </c>
      <c r="P1235" t="s">
        <v>2976</v>
      </c>
      <c r="Q1235" s="261">
        <v>44750.362187500003</v>
      </c>
    </row>
    <row r="1236" spans="1:17" x14ac:dyDescent="0.35">
      <c r="A1236" t="s">
        <v>2813</v>
      </c>
      <c r="B1236" t="s">
        <v>2814</v>
      </c>
      <c r="C1236" s="261">
        <v>44729</v>
      </c>
      <c r="D1236" t="s">
        <v>2977</v>
      </c>
      <c r="E1236" t="s">
        <v>453</v>
      </c>
      <c r="F1236" s="262">
        <v>0</v>
      </c>
      <c r="G1236" t="s">
        <v>261</v>
      </c>
      <c r="H1236" s="263">
        <v>270000</v>
      </c>
      <c r="I1236" s="262">
        <v>127.08</v>
      </c>
      <c r="J1236" t="s">
        <v>262</v>
      </c>
      <c r="K1236" s="263">
        <v>133.12</v>
      </c>
      <c r="L1236" t="s">
        <v>263</v>
      </c>
      <c r="M1236" t="s">
        <v>264</v>
      </c>
      <c r="N1236" t="s">
        <v>265</v>
      </c>
      <c r="O1236" t="s">
        <v>294</v>
      </c>
      <c r="P1236" t="s">
        <v>2978</v>
      </c>
      <c r="Q1236" s="261">
        <v>44750.362199074101</v>
      </c>
    </row>
    <row r="1237" spans="1:17" x14ac:dyDescent="0.35">
      <c r="A1237" t="s">
        <v>2813</v>
      </c>
      <c r="B1237" t="s">
        <v>2814</v>
      </c>
      <c r="C1237" s="261">
        <v>44729</v>
      </c>
      <c r="D1237" t="s">
        <v>2979</v>
      </c>
      <c r="E1237" t="s">
        <v>2980</v>
      </c>
      <c r="F1237" s="262">
        <v>0</v>
      </c>
      <c r="G1237" t="s">
        <v>261</v>
      </c>
      <c r="H1237" s="263">
        <v>48616</v>
      </c>
      <c r="I1237" s="262">
        <v>23</v>
      </c>
      <c r="J1237" t="s">
        <v>262</v>
      </c>
      <c r="K1237" s="263">
        <v>24.09</v>
      </c>
      <c r="L1237" t="s">
        <v>263</v>
      </c>
      <c r="M1237" t="s">
        <v>264</v>
      </c>
      <c r="N1237" t="s">
        <v>265</v>
      </c>
      <c r="O1237" t="s">
        <v>277</v>
      </c>
      <c r="P1237" t="s">
        <v>2981</v>
      </c>
      <c r="Q1237" s="261">
        <v>44753.326481481497</v>
      </c>
    </row>
    <row r="1238" spans="1:17" x14ac:dyDescent="0.35">
      <c r="A1238" t="s">
        <v>2813</v>
      </c>
      <c r="B1238" t="s">
        <v>2814</v>
      </c>
      <c r="C1238" s="261">
        <v>44729</v>
      </c>
      <c r="D1238" t="s">
        <v>2982</v>
      </c>
      <c r="E1238" t="s">
        <v>2983</v>
      </c>
      <c r="F1238" s="262">
        <v>0</v>
      </c>
      <c r="G1238" t="s">
        <v>261</v>
      </c>
      <c r="H1238" s="263">
        <v>74700</v>
      </c>
      <c r="I1238" s="262">
        <v>35.340000000000003</v>
      </c>
      <c r="J1238" t="s">
        <v>262</v>
      </c>
      <c r="K1238" s="263">
        <v>37.020000000000003</v>
      </c>
      <c r="L1238" t="s">
        <v>263</v>
      </c>
      <c r="M1238" t="s">
        <v>264</v>
      </c>
      <c r="N1238" t="s">
        <v>265</v>
      </c>
      <c r="O1238" t="s">
        <v>850</v>
      </c>
      <c r="P1238" t="s">
        <v>2984</v>
      </c>
      <c r="Q1238" s="261">
        <v>44753.326481481497</v>
      </c>
    </row>
    <row r="1239" spans="1:17" x14ac:dyDescent="0.35">
      <c r="A1239" t="s">
        <v>2813</v>
      </c>
      <c r="B1239" t="s">
        <v>2814</v>
      </c>
      <c r="C1239" s="261">
        <v>44729</v>
      </c>
      <c r="D1239" t="s">
        <v>2985</v>
      </c>
      <c r="E1239" t="s">
        <v>2986</v>
      </c>
      <c r="F1239" s="262">
        <v>0</v>
      </c>
      <c r="G1239" t="s">
        <v>261</v>
      </c>
      <c r="H1239" s="263">
        <v>63433</v>
      </c>
      <c r="I1239" s="262">
        <v>30.01</v>
      </c>
      <c r="J1239" t="s">
        <v>262</v>
      </c>
      <c r="K1239" s="263">
        <v>31.44</v>
      </c>
      <c r="L1239" t="s">
        <v>263</v>
      </c>
      <c r="M1239" t="s">
        <v>264</v>
      </c>
      <c r="N1239" t="s">
        <v>265</v>
      </c>
      <c r="O1239" t="s">
        <v>850</v>
      </c>
      <c r="P1239" t="s">
        <v>2987</v>
      </c>
      <c r="Q1239" s="261">
        <v>44753.326493055603</v>
      </c>
    </row>
    <row r="1240" spans="1:17" x14ac:dyDescent="0.35">
      <c r="A1240" t="s">
        <v>2813</v>
      </c>
      <c r="B1240" t="s">
        <v>2814</v>
      </c>
      <c r="C1240" s="261">
        <v>44736</v>
      </c>
      <c r="D1240" t="s">
        <v>2988</v>
      </c>
      <c r="E1240" t="s">
        <v>2989</v>
      </c>
      <c r="F1240" s="262">
        <v>0</v>
      </c>
      <c r="G1240" t="s">
        <v>261</v>
      </c>
      <c r="H1240" s="263">
        <v>986839</v>
      </c>
      <c r="I1240" s="262">
        <v>466.8</v>
      </c>
      <c r="J1240" t="s">
        <v>262</v>
      </c>
      <c r="K1240" s="263">
        <v>490.79</v>
      </c>
      <c r="L1240" t="s">
        <v>263</v>
      </c>
      <c r="M1240" t="s">
        <v>264</v>
      </c>
      <c r="N1240" t="s">
        <v>265</v>
      </c>
      <c r="O1240" t="s">
        <v>294</v>
      </c>
      <c r="P1240" t="s">
        <v>2990</v>
      </c>
      <c r="Q1240" s="261">
        <v>44753.3265046296</v>
      </c>
    </row>
    <row r="1241" spans="1:17" x14ac:dyDescent="0.35">
      <c r="A1241" t="s">
        <v>2813</v>
      </c>
      <c r="B1241" t="s">
        <v>2814</v>
      </c>
      <c r="C1241" s="261">
        <v>44736</v>
      </c>
      <c r="D1241" t="s">
        <v>2991</v>
      </c>
      <c r="E1241" t="s">
        <v>2992</v>
      </c>
      <c r="F1241" s="262">
        <v>0</v>
      </c>
      <c r="G1241" t="s">
        <v>261</v>
      </c>
      <c r="H1241" s="263">
        <v>2950000</v>
      </c>
      <c r="I1241" s="262">
        <v>1395.43</v>
      </c>
      <c r="J1241" t="s">
        <v>262</v>
      </c>
      <c r="K1241" s="263">
        <v>1467.16</v>
      </c>
      <c r="L1241" t="s">
        <v>263</v>
      </c>
      <c r="M1241" t="s">
        <v>264</v>
      </c>
      <c r="N1241" t="s">
        <v>265</v>
      </c>
      <c r="O1241" t="s">
        <v>846</v>
      </c>
      <c r="P1241" t="s">
        <v>2993</v>
      </c>
      <c r="Q1241" s="261">
        <v>44753.3265046296</v>
      </c>
    </row>
    <row r="1242" spans="1:17" x14ac:dyDescent="0.35">
      <c r="A1242" t="s">
        <v>2813</v>
      </c>
      <c r="B1242" t="s">
        <v>2814</v>
      </c>
      <c r="C1242" s="261">
        <v>44736</v>
      </c>
      <c r="D1242" t="s">
        <v>2994</v>
      </c>
      <c r="E1242" t="s">
        <v>2995</v>
      </c>
      <c r="F1242" s="262">
        <v>0</v>
      </c>
      <c r="G1242" t="s">
        <v>261</v>
      </c>
      <c r="H1242" s="263">
        <v>4360100</v>
      </c>
      <c r="I1242" s="262">
        <v>2062.44</v>
      </c>
      <c r="J1242" t="s">
        <v>262</v>
      </c>
      <c r="K1242" s="263">
        <v>2168.4499999999998</v>
      </c>
      <c r="L1242" t="s">
        <v>263</v>
      </c>
      <c r="M1242" t="s">
        <v>264</v>
      </c>
      <c r="N1242" t="s">
        <v>265</v>
      </c>
      <c r="O1242" t="s">
        <v>846</v>
      </c>
      <c r="P1242" t="s">
        <v>2996</v>
      </c>
      <c r="Q1242" s="261">
        <v>44753.3265046296</v>
      </c>
    </row>
    <row r="1243" spans="1:17" x14ac:dyDescent="0.35">
      <c r="A1243" t="s">
        <v>2813</v>
      </c>
      <c r="B1243" t="s">
        <v>2814</v>
      </c>
      <c r="C1243" s="261">
        <v>44739</v>
      </c>
      <c r="D1243" t="s">
        <v>2997</v>
      </c>
      <c r="E1243" t="s">
        <v>2998</v>
      </c>
      <c r="F1243" s="262">
        <v>0</v>
      </c>
      <c r="G1243" t="s">
        <v>261</v>
      </c>
      <c r="H1243" s="263">
        <v>19193</v>
      </c>
      <c r="I1243" s="262">
        <v>9.16</v>
      </c>
      <c r="J1243" t="s">
        <v>262</v>
      </c>
      <c r="K1243" s="263">
        <v>9.66</v>
      </c>
      <c r="L1243" t="s">
        <v>263</v>
      </c>
      <c r="M1243" t="s">
        <v>264</v>
      </c>
      <c r="N1243" t="s">
        <v>265</v>
      </c>
      <c r="O1243" t="s">
        <v>1588</v>
      </c>
      <c r="P1243" t="s">
        <v>2999</v>
      </c>
      <c r="Q1243" s="261">
        <v>44754.335706018501</v>
      </c>
    </row>
    <row r="1244" spans="1:17" x14ac:dyDescent="0.35">
      <c r="A1244" t="s">
        <v>2813</v>
      </c>
      <c r="B1244" t="s">
        <v>2814</v>
      </c>
      <c r="C1244" s="261">
        <v>44740</v>
      </c>
      <c r="D1244" t="s">
        <v>3000</v>
      </c>
      <c r="E1244" t="s">
        <v>3001</v>
      </c>
      <c r="F1244" s="262">
        <v>0</v>
      </c>
      <c r="G1244" t="s">
        <v>261</v>
      </c>
      <c r="H1244" s="263">
        <v>50000</v>
      </c>
      <c r="I1244" s="262">
        <v>23.65</v>
      </c>
      <c r="J1244" t="s">
        <v>262</v>
      </c>
      <c r="K1244" s="263">
        <v>24.95</v>
      </c>
      <c r="L1244" t="s">
        <v>263</v>
      </c>
      <c r="M1244" t="s">
        <v>264</v>
      </c>
      <c r="N1244" t="s">
        <v>265</v>
      </c>
      <c r="O1244" t="s">
        <v>1588</v>
      </c>
      <c r="P1244" t="s">
        <v>3002</v>
      </c>
      <c r="Q1244" s="261">
        <v>44753.326516203699</v>
      </c>
    </row>
    <row r="1245" spans="1:17" x14ac:dyDescent="0.35">
      <c r="A1245" t="s">
        <v>2813</v>
      </c>
      <c r="B1245" t="s">
        <v>2814</v>
      </c>
      <c r="C1245" s="261">
        <v>44741</v>
      </c>
      <c r="D1245" t="s">
        <v>3003</v>
      </c>
      <c r="E1245" t="s">
        <v>3004</v>
      </c>
      <c r="F1245" s="262">
        <v>0</v>
      </c>
      <c r="G1245" t="s">
        <v>261</v>
      </c>
      <c r="H1245" s="263">
        <v>18515</v>
      </c>
      <c r="I1245" s="262">
        <v>8.83</v>
      </c>
      <c r="J1245" t="s">
        <v>262</v>
      </c>
      <c r="K1245" s="263">
        <v>9.32</v>
      </c>
      <c r="L1245" t="s">
        <v>263</v>
      </c>
      <c r="M1245" t="s">
        <v>264</v>
      </c>
      <c r="N1245" t="s">
        <v>265</v>
      </c>
      <c r="O1245" t="s">
        <v>2890</v>
      </c>
      <c r="P1245" t="s">
        <v>3005</v>
      </c>
      <c r="Q1245" s="261">
        <v>44754.335717592599</v>
      </c>
    </row>
    <row r="1246" spans="1:17" x14ac:dyDescent="0.35">
      <c r="A1246" t="s">
        <v>2813</v>
      </c>
      <c r="B1246" t="s">
        <v>2814</v>
      </c>
      <c r="C1246" s="261">
        <v>44741</v>
      </c>
      <c r="D1246" t="s">
        <v>3006</v>
      </c>
      <c r="E1246" t="s">
        <v>3007</v>
      </c>
      <c r="F1246" s="262">
        <v>0</v>
      </c>
      <c r="G1246" t="s">
        <v>261</v>
      </c>
      <c r="H1246" s="263">
        <v>16457</v>
      </c>
      <c r="I1246" s="262">
        <v>7.85</v>
      </c>
      <c r="J1246" t="s">
        <v>262</v>
      </c>
      <c r="K1246" s="263">
        <v>8.2799999999999994</v>
      </c>
      <c r="L1246" t="s">
        <v>263</v>
      </c>
      <c r="M1246" t="s">
        <v>264</v>
      </c>
      <c r="N1246" t="s">
        <v>265</v>
      </c>
      <c r="O1246" t="s">
        <v>2890</v>
      </c>
      <c r="P1246" t="s">
        <v>3008</v>
      </c>
      <c r="Q1246" s="261">
        <v>44754.335729166698</v>
      </c>
    </row>
    <row r="1247" spans="1:17" x14ac:dyDescent="0.35">
      <c r="A1247" t="s">
        <v>2813</v>
      </c>
      <c r="B1247" t="s">
        <v>2814</v>
      </c>
      <c r="C1247" s="261">
        <v>44743</v>
      </c>
      <c r="D1247" t="s">
        <v>3009</v>
      </c>
      <c r="E1247" t="s">
        <v>276</v>
      </c>
      <c r="F1247" s="262">
        <v>0</v>
      </c>
      <c r="G1247" t="s">
        <v>261</v>
      </c>
      <c r="H1247" s="263">
        <v>345000</v>
      </c>
      <c r="I1247" s="262">
        <v>162.62</v>
      </c>
      <c r="J1247" t="s">
        <v>262</v>
      </c>
      <c r="K1247" s="263">
        <v>171.56</v>
      </c>
      <c r="L1247" t="s">
        <v>263</v>
      </c>
      <c r="M1247" t="s">
        <v>264</v>
      </c>
      <c r="N1247" t="s">
        <v>265</v>
      </c>
      <c r="O1247" t="s">
        <v>277</v>
      </c>
      <c r="P1247" t="s">
        <v>3010</v>
      </c>
      <c r="Q1247" s="261">
        <v>44763.637754629599</v>
      </c>
    </row>
    <row r="1248" spans="1:17" x14ac:dyDescent="0.35">
      <c r="A1248" t="s">
        <v>2813</v>
      </c>
      <c r="B1248" t="s">
        <v>2814</v>
      </c>
      <c r="C1248" s="261">
        <v>44746</v>
      </c>
      <c r="D1248" t="s">
        <v>3011</v>
      </c>
      <c r="E1248" t="s">
        <v>3012</v>
      </c>
      <c r="F1248" s="262">
        <v>0</v>
      </c>
      <c r="G1248" t="s">
        <v>261</v>
      </c>
      <c r="H1248" s="263">
        <v>424800</v>
      </c>
      <c r="I1248" s="262">
        <v>209.4</v>
      </c>
      <c r="J1248" t="s">
        <v>262</v>
      </c>
      <c r="K1248" s="263">
        <v>218.07</v>
      </c>
      <c r="L1248" t="s">
        <v>263</v>
      </c>
      <c r="M1248" t="s">
        <v>264</v>
      </c>
      <c r="N1248" t="s">
        <v>265</v>
      </c>
      <c r="O1248" t="s">
        <v>2945</v>
      </c>
      <c r="P1248" t="s">
        <v>3013</v>
      </c>
      <c r="Q1248" s="261">
        <v>44781.385266203702</v>
      </c>
    </row>
    <row r="1249" spans="1:17" x14ac:dyDescent="0.35">
      <c r="A1249" t="s">
        <v>2813</v>
      </c>
      <c r="B1249" t="s">
        <v>2814</v>
      </c>
      <c r="C1249" s="261">
        <v>44748</v>
      </c>
      <c r="D1249" t="s">
        <v>3014</v>
      </c>
      <c r="E1249" t="s">
        <v>3015</v>
      </c>
      <c r="F1249" s="262">
        <v>0</v>
      </c>
      <c r="G1249" t="s">
        <v>261</v>
      </c>
      <c r="H1249" s="263">
        <v>307200</v>
      </c>
      <c r="I1249" s="262">
        <v>151.43</v>
      </c>
      <c r="J1249" t="s">
        <v>262</v>
      </c>
      <c r="K1249" s="263">
        <v>157.69999999999999</v>
      </c>
      <c r="L1249" t="s">
        <v>263</v>
      </c>
      <c r="M1249" t="s">
        <v>264</v>
      </c>
      <c r="N1249" t="s">
        <v>265</v>
      </c>
      <c r="O1249" t="s">
        <v>1588</v>
      </c>
      <c r="P1249" t="s">
        <v>3016</v>
      </c>
      <c r="Q1249" s="261">
        <v>44781.385277777801</v>
      </c>
    </row>
    <row r="1250" spans="1:17" x14ac:dyDescent="0.35">
      <c r="A1250" t="s">
        <v>2813</v>
      </c>
      <c r="B1250" t="s">
        <v>2814</v>
      </c>
      <c r="C1250" s="261">
        <v>44748</v>
      </c>
      <c r="D1250" t="s">
        <v>3017</v>
      </c>
      <c r="E1250" t="s">
        <v>3018</v>
      </c>
      <c r="F1250" s="262">
        <v>0</v>
      </c>
      <c r="G1250" t="s">
        <v>261</v>
      </c>
      <c r="H1250" s="263">
        <v>999000</v>
      </c>
      <c r="I1250" s="262">
        <v>492.43</v>
      </c>
      <c r="J1250" t="s">
        <v>262</v>
      </c>
      <c r="K1250" s="263">
        <v>512.82000000000005</v>
      </c>
      <c r="L1250" t="s">
        <v>263</v>
      </c>
      <c r="M1250" t="s">
        <v>264</v>
      </c>
      <c r="N1250" t="s">
        <v>265</v>
      </c>
      <c r="O1250" t="s">
        <v>850</v>
      </c>
      <c r="P1250" t="s">
        <v>3019</v>
      </c>
      <c r="Q1250" s="261">
        <v>44781.385277777801</v>
      </c>
    </row>
    <row r="1251" spans="1:17" x14ac:dyDescent="0.35">
      <c r="A1251" t="s">
        <v>2813</v>
      </c>
      <c r="B1251" t="s">
        <v>2814</v>
      </c>
      <c r="C1251" s="261">
        <v>44749</v>
      </c>
      <c r="D1251" t="s">
        <v>3020</v>
      </c>
      <c r="E1251" t="s">
        <v>3021</v>
      </c>
      <c r="F1251" s="262">
        <v>0</v>
      </c>
      <c r="G1251" t="s">
        <v>261</v>
      </c>
      <c r="H1251" s="263">
        <v>11404800</v>
      </c>
      <c r="I1251" s="262">
        <v>5621.74</v>
      </c>
      <c r="J1251" t="s">
        <v>262</v>
      </c>
      <c r="K1251" s="263">
        <v>5854.48</v>
      </c>
      <c r="L1251" t="s">
        <v>263</v>
      </c>
      <c r="M1251" t="s">
        <v>264</v>
      </c>
      <c r="N1251" t="s">
        <v>265</v>
      </c>
      <c r="O1251" t="s">
        <v>2859</v>
      </c>
      <c r="P1251" t="s">
        <v>3022</v>
      </c>
      <c r="Q1251" s="261">
        <v>44781.385289351798</v>
      </c>
    </row>
    <row r="1252" spans="1:17" x14ac:dyDescent="0.35">
      <c r="A1252" t="s">
        <v>2813</v>
      </c>
      <c r="B1252" t="s">
        <v>2814</v>
      </c>
      <c r="C1252" s="261">
        <v>44750</v>
      </c>
      <c r="D1252" t="s">
        <v>3023</v>
      </c>
      <c r="E1252" t="s">
        <v>3024</v>
      </c>
      <c r="F1252" s="262">
        <v>0</v>
      </c>
      <c r="G1252" t="s">
        <v>261</v>
      </c>
      <c r="H1252" s="263">
        <v>25750</v>
      </c>
      <c r="I1252" s="262">
        <v>12.69</v>
      </c>
      <c r="J1252" t="s">
        <v>262</v>
      </c>
      <c r="K1252" s="263">
        <v>13.22</v>
      </c>
      <c r="L1252" t="s">
        <v>263</v>
      </c>
      <c r="M1252" t="s">
        <v>264</v>
      </c>
      <c r="N1252" t="s">
        <v>265</v>
      </c>
      <c r="O1252" t="s">
        <v>850</v>
      </c>
      <c r="P1252" t="s">
        <v>3025</v>
      </c>
      <c r="Q1252" s="261">
        <v>44781.701516203699</v>
      </c>
    </row>
    <row r="1253" spans="1:17" x14ac:dyDescent="0.35">
      <c r="A1253" t="s">
        <v>2813</v>
      </c>
      <c r="B1253" t="s">
        <v>2814</v>
      </c>
      <c r="C1253" s="261">
        <v>44750</v>
      </c>
      <c r="D1253" t="s">
        <v>3026</v>
      </c>
      <c r="E1253" t="s">
        <v>3027</v>
      </c>
      <c r="F1253" s="262">
        <v>0</v>
      </c>
      <c r="G1253" t="s">
        <v>261</v>
      </c>
      <c r="H1253" s="263">
        <v>22660</v>
      </c>
      <c r="I1253" s="262">
        <v>11.17</v>
      </c>
      <c r="J1253" t="s">
        <v>262</v>
      </c>
      <c r="K1253" s="263">
        <v>11.63</v>
      </c>
      <c r="L1253" t="s">
        <v>263</v>
      </c>
      <c r="M1253" t="s">
        <v>264</v>
      </c>
      <c r="N1253" t="s">
        <v>265</v>
      </c>
      <c r="O1253" t="s">
        <v>850</v>
      </c>
      <c r="P1253" t="s">
        <v>3028</v>
      </c>
      <c r="Q1253" s="261">
        <v>44781.701516203699</v>
      </c>
    </row>
    <row r="1254" spans="1:17" x14ac:dyDescent="0.35">
      <c r="A1254" t="s">
        <v>2813</v>
      </c>
      <c r="B1254" t="s">
        <v>2814</v>
      </c>
      <c r="C1254" s="261">
        <v>44750</v>
      </c>
      <c r="D1254" t="s">
        <v>3029</v>
      </c>
      <c r="E1254" t="s">
        <v>3030</v>
      </c>
      <c r="F1254" s="262">
        <v>0</v>
      </c>
      <c r="G1254" t="s">
        <v>261</v>
      </c>
      <c r="H1254" s="263">
        <v>6695</v>
      </c>
      <c r="I1254" s="262">
        <v>3.3</v>
      </c>
      <c r="J1254" t="s">
        <v>262</v>
      </c>
      <c r="K1254" s="263">
        <v>3.44</v>
      </c>
      <c r="L1254" t="s">
        <v>263</v>
      </c>
      <c r="M1254" t="s">
        <v>264</v>
      </c>
      <c r="N1254" t="s">
        <v>265</v>
      </c>
      <c r="O1254" t="s">
        <v>850</v>
      </c>
      <c r="P1254" t="s">
        <v>3031</v>
      </c>
      <c r="Q1254" s="261">
        <v>44781.701527777797</v>
      </c>
    </row>
    <row r="1255" spans="1:17" x14ac:dyDescent="0.35">
      <c r="A1255" t="s">
        <v>2813</v>
      </c>
      <c r="B1255" t="s">
        <v>2814</v>
      </c>
      <c r="C1255" s="261">
        <v>44750</v>
      </c>
      <c r="D1255" t="s">
        <v>3032</v>
      </c>
      <c r="E1255" t="s">
        <v>3033</v>
      </c>
      <c r="F1255" s="262">
        <v>0</v>
      </c>
      <c r="G1255" t="s">
        <v>261</v>
      </c>
      <c r="H1255" s="263">
        <v>70000</v>
      </c>
      <c r="I1255" s="262">
        <v>33.39</v>
      </c>
      <c r="J1255" t="s">
        <v>262</v>
      </c>
      <c r="K1255" s="263">
        <v>34.770000000000003</v>
      </c>
      <c r="L1255" t="s">
        <v>263</v>
      </c>
      <c r="M1255" t="s">
        <v>264</v>
      </c>
      <c r="N1255" t="s">
        <v>265</v>
      </c>
      <c r="O1255" t="s">
        <v>294</v>
      </c>
      <c r="P1255" t="s">
        <v>3034</v>
      </c>
      <c r="Q1255" s="261">
        <v>44763.637766203698</v>
      </c>
    </row>
    <row r="1256" spans="1:17" x14ac:dyDescent="0.35">
      <c r="A1256" t="s">
        <v>2813</v>
      </c>
      <c r="B1256" t="s">
        <v>2814</v>
      </c>
      <c r="C1256" s="261">
        <v>44757</v>
      </c>
      <c r="D1256" t="s">
        <v>3035</v>
      </c>
      <c r="E1256" t="s">
        <v>3036</v>
      </c>
      <c r="F1256" s="262">
        <v>0</v>
      </c>
      <c r="G1256" t="s">
        <v>261</v>
      </c>
      <c r="H1256" s="263">
        <v>10148000</v>
      </c>
      <c r="I1256" s="262">
        <v>5002.2299999999996</v>
      </c>
      <c r="J1256" t="s">
        <v>262</v>
      </c>
      <c r="K1256" s="263">
        <v>5064.76</v>
      </c>
      <c r="L1256" t="s">
        <v>263</v>
      </c>
      <c r="M1256" t="s">
        <v>264</v>
      </c>
      <c r="N1256" t="s">
        <v>265</v>
      </c>
      <c r="O1256" t="s">
        <v>846</v>
      </c>
      <c r="P1256" t="s">
        <v>3037</v>
      </c>
      <c r="Q1256" s="261">
        <v>44781.385289351798</v>
      </c>
    </row>
    <row r="1257" spans="1:17" x14ac:dyDescent="0.35">
      <c r="A1257" t="s">
        <v>2813</v>
      </c>
      <c r="B1257" t="s">
        <v>2814</v>
      </c>
      <c r="C1257" s="261">
        <v>44757</v>
      </c>
      <c r="D1257" t="s">
        <v>3038</v>
      </c>
      <c r="E1257" t="s">
        <v>3039</v>
      </c>
      <c r="F1257" s="262">
        <v>0</v>
      </c>
      <c r="G1257" t="s">
        <v>261</v>
      </c>
      <c r="H1257" s="263">
        <v>498432</v>
      </c>
      <c r="I1257" s="262">
        <v>245.69</v>
      </c>
      <c r="J1257" t="s">
        <v>262</v>
      </c>
      <c r="K1257" s="263">
        <v>248.76</v>
      </c>
      <c r="L1257" t="s">
        <v>263</v>
      </c>
      <c r="M1257" t="s">
        <v>264</v>
      </c>
      <c r="N1257" t="s">
        <v>265</v>
      </c>
      <c r="O1257" t="s">
        <v>850</v>
      </c>
      <c r="P1257" t="s">
        <v>3040</v>
      </c>
      <c r="Q1257" s="261">
        <v>44781.385300925896</v>
      </c>
    </row>
    <row r="1258" spans="1:17" x14ac:dyDescent="0.35">
      <c r="A1258" t="s">
        <v>2813</v>
      </c>
      <c r="B1258" t="s">
        <v>2814</v>
      </c>
      <c r="C1258" s="261">
        <v>44764</v>
      </c>
      <c r="D1258" t="s">
        <v>3041</v>
      </c>
      <c r="E1258" t="s">
        <v>3042</v>
      </c>
      <c r="F1258" s="262">
        <v>0</v>
      </c>
      <c r="G1258" t="s">
        <v>261</v>
      </c>
      <c r="H1258" s="263">
        <v>403000</v>
      </c>
      <c r="I1258" s="262">
        <v>198.65</v>
      </c>
      <c r="J1258" t="s">
        <v>262</v>
      </c>
      <c r="K1258" s="263">
        <v>200.16</v>
      </c>
      <c r="L1258" t="s">
        <v>263</v>
      </c>
      <c r="M1258" t="s">
        <v>264</v>
      </c>
      <c r="N1258" t="s">
        <v>265</v>
      </c>
      <c r="O1258" t="s">
        <v>850</v>
      </c>
      <c r="P1258" t="s">
        <v>3043</v>
      </c>
      <c r="Q1258" s="261">
        <v>44776.447442129604</v>
      </c>
    </row>
    <row r="1259" spans="1:17" x14ac:dyDescent="0.35">
      <c r="A1259" t="s">
        <v>2813</v>
      </c>
      <c r="B1259" t="s">
        <v>2814</v>
      </c>
      <c r="C1259" s="261">
        <v>44769</v>
      </c>
      <c r="D1259" t="s">
        <v>3044</v>
      </c>
      <c r="E1259" t="s">
        <v>3045</v>
      </c>
      <c r="F1259" s="262">
        <v>0</v>
      </c>
      <c r="G1259" t="s">
        <v>261</v>
      </c>
      <c r="H1259" s="263">
        <v>16321</v>
      </c>
      <c r="I1259" s="262">
        <v>8.0500000000000007</v>
      </c>
      <c r="J1259" t="s">
        <v>262</v>
      </c>
      <c r="K1259" s="263">
        <v>8.1999999999999993</v>
      </c>
      <c r="L1259" t="s">
        <v>263</v>
      </c>
      <c r="M1259" t="s">
        <v>264</v>
      </c>
      <c r="N1259" t="s">
        <v>265</v>
      </c>
      <c r="O1259" t="s">
        <v>850</v>
      </c>
      <c r="P1259" t="s">
        <v>3046</v>
      </c>
      <c r="Q1259" s="261">
        <v>44781.701562499999</v>
      </c>
    </row>
    <row r="1260" spans="1:17" x14ac:dyDescent="0.35">
      <c r="A1260" t="s">
        <v>2813</v>
      </c>
      <c r="B1260" t="s">
        <v>2814</v>
      </c>
      <c r="C1260" s="261">
        <v>44771</v>
      </c>
      <c r="D1260" t="s">
        <v>3047</v>
      </c>
      <c r="E1260" t="s">
        <v>3048</v>
      </c>
      <c r="F1260" s="262">
        <v>0</v>
      </c>
      <c r="G1260" t="s">
        <v>261</v>
      </c>
      <c r="H1260" s="263">
        <v>-18515</v>
      </c>
      <c r="I1260" s="262">
        <v>-8.83</v>
      </c>
      <c r="J1260" t="s">
        <v>262</v>
      </c>
      <c r="K1260" s="263">
        <v>-8.99</v>
      </c>
      <c r="L1260" t="s">
        <v>263</v>
      </c>
      <c r="M1260" t="s">
        <v>264</v>
      </c>
      <c r="N1260" t="s">
        <v>265</v>
      </c>
      <c r="O1260" t="s">
        <v>2890</v>
      </c>
      <c r="P1260" t="s">
        <v>3049</v>
      </c>
      <c r="Q1260" s="261">
        <v>44754.611550925903</v>
      </c>
    </row>
    <row r="1261" spans="1:17" x14ac:dyDescent="0.35">
      <c r="A1261" t="s">
        <v>2813</v>
      </c>
      <c r="B1261" t="s">
        <v>2814</v>
      </c>
      <c r="C1261" s="261">
        <v>44771</v>
      </c>
      <c r="D1261" t="s">
        <v>3050</v>
      </c>
      <c r="E1261" t="s">
        <v>3051</v>
      </c>
      <c r="F1261" s="262">
        <v>0</v>
      </c>
      <c r="G1261" t="s">
        <v>261</v>
      </c>
      <c r="H1261" s="263">
        <v>18514</v>
      </c>
      <c r="I1261" s="262">
        <v>9.08</v>
      </c>
      <c r="J1261" t="s">
        <v>262</v>
      </c>
      <c r="K1261" s="263">
        <v>9.25</v>
      </c>
      <c r="L1261" t="s">
        <v>263</v>
      </c>
      <c r="M1261" t="s">
        <v>264</v>
      </c>
      <c r="N1261" t="s">
        <v>265</v>
      </c>
      <c r="O1261" t="s">
        <v>2890</v>
      </c>
      <c r="P1261" t="s">
        <v>3052</v>
      </c>
      <c r="Q1261" s="261">
        <v>44754.611550925903</v>
      </c>
    </row>
    <row r="1262" spans="1:17" x14ac:dyDescent="0.35">
      <c r="A1262" t="s">
        <v>2813</v>
      </c>
      <c r="B1262" t="s">
        <v>2814</v>
      </c>
      <c r="C1262" s="261">
        <v>44771</v>
      </c>
      <c r="D1262" t="s">
        <v>3053</v>
      </c>
      <c r="E1262" t="s">
        <v>3054</v>
      </c>
      <c r="F1262" s="262">
        <v>0</v>
      </c>
      <c r="G1262" t="s">
        <v>261</v>
      </c>
      <c r="H1262" s="263">
        <v>291500</v>
      </c>
      <c r="I1262" s="262">
        <v>142.03</v>
      </c>
      <c r="J1262" t="s">
        <v>262</v>
      </c>
      <c r="K1262" s="263">
        <v>144.63</v>
      </c>
      <c r="L1262" t="s">
        <v>263</v>
      </c>
      <c r="M1262" t="s">
        <v>264</v>
      </c>
      <c r="N1262" t="s">
        <v>265</v>
      </c>
      <c r="O1262" t="s">
        <v>277</v>
      </c>
      <c r="P1262" t="s">
        <v>3055</v>
      </c>
      <c r="Q1262" s="261">
        <v>44784.767754629604</v>
      </c>
    </row>
    <row r="1263" spans="1:17" x14ac:dyDescent="0.35">
      <c r="A1263" t="s">
        <v>2813</v>
      </c>
      <c r="B1263" t="s">
        <v>2814</v>
      </c>
      <c r="C1263" s="261">
        <v>44771</v>
      </c>
      <c r="D1263" t="s">
        <v>3056</v>
      </c>
      <c r="E1263" t="s">
        <v>3057</v>
      </c>
      <c r="F1263" s="262">
        <v>0</v>
      </c>
      <c r="G1263" t="s">
        <v>261</v>
      </c>
      <c r="H1263" s="263">
        <v>510600</v>
      </c>
      <c r="I1263" s="262">
        <v>248.78</v>
      </c>
      <c r="J1263" t="s">
        <v>262</v>
      </c>
      <c r="K1263" s="263">
        <v>253.33</v>
      </c>
      <c r="L1263" t="s">
        <v>263</v>
      </c>
      <c r="M1263" t="s">
        <v>264</v>
      </c>
      <c r="N1263" t="s">
        <v>265</v>
      </c>
      <c r="O1263" t="s">
        <v>277</v>
      </c>
      <c r="P1263" t="s">
        <v>3058</v>
      </c>
      <c r="Q1263" s="261">
        <v>44784.767766203702</v>
      </c>
    </row>
    <row r="1264" spans="1:17" x14ac:dyDescent="0.35">
      <c r="A1264" t="s">
        <v>2813</v>
      </c>
      <c r="B1264" t="s">
        <v>2814</v>
      </c>
      <c r="C1264" s="261">
        <v>44771</v>
      </c>
      <c r="D1264" t="s">
        <v>3056</v>
      </c>
      <c r="E1264" t="s">
        <v>3059</v>
      </c>
      <c r="F1264" s="262">
        <v>0</v>
      </c>
      <c r="G1264" t="s">
        <v>261</v>
      </c>
      <c r="H1264" s="263">
        <v>380250</v>
      </c>
      <c r="I1264" s="262">
        <v>185.27</v>
      </c>
      <c r="J1264" t="s">
        <v>262</v>
      </c>
      <c r="K1264" s="263">
        <v>188.66</v>
      </c>
      <c r="L1264" t="s">
        <v>263</v>
      </c>
      <c r="M1264" t="s">
        <v>264</v>
      </c>
      <c r="N1264" t="s">
        <v>265</v>
      </c>
      <c r="O1264" t="s">
        <v>277</v>
      </c>
      <c r="P1264" t="s">
        <v>3060</v>
      </c>
      <c r="Q1264" s="261">
        <v>44784.767766203702</v>
      </c>
    </row>
    <row r="1265" spans="1:17" x14ac:dyDescent="0.35">
      <c r="A1265" t="s">
        <v>2813</v>
      </c>
      <c r="B1265" t="s">
        <v>2814</v>
      </c>
      <c r="C1265" s="261">
        <v>44774</v>
      </c>
      <c r="D1265" t="s">
        <v>3061</v>
      </c>
      <c r="E1265" t="s">
        <v>3062</v>
      </c>
      <c r="F1265" s="262">
        <v>0</v>
      </c>
      <c r="G1265" t="s">
        <v>261</v>
      </c>
      <c r="H1265" s="263">
        <v>50000</v>
      </c>
      <c r="I1265" s="262">
        <v>24.23</v>
      </c>
      <c r="J1265" t="s">
        <v>262</v>
      </c>
      <c r="K1265" s="263">
        <v>24.74</v>
      </c>
      <c r="L1265" t="s">
        <v>263</v>
      </c>
      <c r="M1265" t="s">
        <v>264</v>
      </c>
      <c r="N1265" t="s">
        <v>265</v>
      </c>
      <c r="O1265" t="s">
        <v>1588</v>
      </c>
      <c r="P1265" t="s">
        <v>3063</v>
      </c>
      <c r="Q1265" s="261">
        <v>44792.325046296297</v>
      </c>
    </row>
    <row r="1266" spans="1:17" x14ac:dyDescent="0.35">
      <c r="A1266" t="s">
        <v>2813</v>
      </c>
      <c r="B1266" t="s">
        <v>2814</v>
      </c>
      <c r="C1266" s="261">
        <v>44775</v>
      </c>
      <c r="D1266" t="s">
        <v>3064</v>
      </c>
      <c r="E1266" t="s">
        <v>3065</v>
      </c>
      <c r="F1266" s="262">
        <v>0</v>
      </c>
      <c r="G1266" t="s">
        <v>261</v>
      </c>
      <c r="H1266" s="263">
        <v>424800</v>
      </c>
      <c r="I1266" s="262">
        <v>205.82</v>
      </c>
      <c r="J1266" t="s">
        <v>262</v>
      </c>
      <c r="K1266" s="263">
        <v>210.12</v>
      </c>
      <c r="L1266" t="s">
        <v>263</v>
      </c>
      <c r="M1266" t="s">
        <v>264</v>
      </c>
      <c r="N1266" t="s">
        <v>265</v>
      </c>
      <c r="O1266" t="s">
        <v>2859</v>
      </c>
      <c r="P1266" t="s">
        <v>3066</v>
      </c>
      <c r="Q1266" s="261">
        <v>44792.325057870403</v>
      </c>
    </row>
    <row r="1267" spans="1:17" x14ac:dyDescent="0.35">
      <c r="A1267" t="s">
        <v>2813</v>
      </c>
      <c r="B1267" t="s">
        <v>2814</v>
      </c>
      <c r="C1267" s="261">
        <v>44775</v>
      </c>
      <c r="D1267" t="s">
        <v>3067</v>
      </c>
      <c r="E1267" t="s">
        <v>3068</v>
      </c>
      <c r="F1267" s="262">
        <v>0</v>
      </c>
      <c r="G1267" t="s">
        <v>261</v>
      </c>
      <c r="H1267" s="263">
        <v>498432</v>
      </c>
      <c r="I1267" s="262">
        <v>241.5</v>
      </c>
      <c r="J1267" t="s">
        <v>262</v>
      </c>
      <c r="K1267" s="263">
        <v>246.55</v>
      </c>
      <c r="L1267" t="s">
        <v>263</v>
      </c>
      <c r="M1267" t="s">
        <v>264</v>
      </c>
      <c r="N1267" t="s">
        <v>265</v>
      </c>
      <c r="O1267" t="s">
        <v>850</v>
      </c>
      <c r="P1267" t="s">
        <v>3069</v>
      </c>
      <c r="Q1267" s="261">
        <v>44792.325057870403</v>
      </c>
    </row>
    <row r="1268" spans="1:17" x14ac:dyDescent="0.35">
      <c r="A1268" t="s">
        <v>2813</v>
      </c>
      <c r="B1268" t="s">
        <v>2814</v>
      </c>
      <c r="C1268" s="261">
        <v>44775</v>
      </c>
      <c r="D1268" t="s">
        <v>3070</v>
      </c>
      <c r="E1268" t="s">
        <v>3071</v>
      </c>
      <c r="F1268" s="262">
        <v>0</v>
      </c>
      <c r="G1268" t="s">
        <v>261</v>
      </c>
      <c r="H1268" s="263">
        <v>307200</v>
      </c>
      <c r="I1268" s="262">
        <v>148.84</v>
      </c>
      <c r="J1268" t="s">
        <v>262</v>
      </c>
      <c r="K1268" s="263">
        <v>151.94999999999999</v>
      </c>
      <c r="L1268" t="s">
        <v>263</v>
      </c>
      <c r="M1268" t="s">
        <v>264</v>
      </c>
      <c r="N1268" t="s">
        <v>265</v>
      </c>
      <c r="O1268" t="s">
        <v>1588</v>
      </c>
      <c r="P1268" t="s">
        <v>3072</v>
      </c>
      <c r="Q1268" s="261">
        <v>44792.325057870403</v>
      </c>
    </row>
    <row r="1269" spans="1:17" x14ac:dyDescent="0.35">
      <c r="A1269" t="s">
        <v>2813</v>
      </c>
      <c r="B1269" t="s">
        <v>2814</v>
      </c>
      <c r="C1269" s="261">
        <v>44775</v>
      </c>
      <c r="D1269" t="s">
        <v>3073</v>
      </c>
      <c r="E1269" t="s">
        <v>3074</v>
      </c>
      <c r="F1269" s="262">
        <v>0</v>
      </c>
      <c r="G1269" t="s">
        <v>261</v>
      </c>
      <c r="H1269" s="263">
        <v>1200000</v>
      </c>
      <c r="I1269" s="262">
        <v>581.41999999999996</v>
      </c>
      <c r="J1269" t="s">
        <v>262</v>
      </c>
      <c r="K1269" s="263">
        <v>593.57000000000005</v>
      </c>
      <c r="L1269" t="s">
        <v>263</v>
      </c>
      <c r="M1269" t="s">
        <v>264</v>
      </c>
      <c r="N1269" t="s">
        <v>265</v>
      </c>
      <c r="O1269" t="s">
        <v>2859</v>
      </c>
      <c r="P1269" t="s">
        <v>3075</v>
      </c>
      <c r="Q1269" s="261">
        <v>44792.3250694444</v>
      </c>
    </row>
    <row r="1270" spans="1:17" x14ac:dyDescent="0.35">
      <c r="A1270" t="s">
        <v>2813</v>
      </c>
      <c r="B1270" t="s">
        <v>2814</v>
      </c>
      <c r="C1270" s="261">
        <v>44782</v>
      </c>
      <c r="D1270" t="s">
        <v>3076</v>
      </c>
      <c r="E1270" t="s">
        <v>3077</v>
      </c>
      <c r="F1270" s="262">
        <v>0</v>
      </c>
      <c r="G1270" t="s">
        <v>261</v>
      </c>
      <c r="H1270" s="263">
        <v>26265</v>
      </c>
      <c r="I1270" s="262">
        <v>12.98</v>
      </c>
      <c r="J1270" t="s">
        <v>262</v>
      </c>
      <c r="K1270" s="263">
        <v>13.2</v>
      </c>
      <c r="L1270" t="s">
        <v>263</v>
      </c>
      <c r="M1270" t="s">
        <v>264</v>
      </c>
      <c r="N1270" t="s">
        <v>265</v>
      </c>
      <c r="O1270" t="s">
        <v>850</v>
      </c>
      <c r="P1270" t="s">
        <v>3078</v>
      </c>
      <c r="Q1270" s="261">
        <v>44816.405671296299</v>
      </c>
    </row>
    <row r="1271" spans="1:17" x14ac:dyDescent="0.35">
      <c r="A1271" t="s">
        <v>2813</v>
      </c>
      <c r="B1271" t="s">
        <v>2814</v>
      </c>
      <c r="C1271" s="261">
        <v>44784</v>
      </c>
      <c r="D1271" t="s">
        <v>3079</v>
      </c>
      <c r="E1271" t="s">
        <v>3080</v>
      </c>
      <c r="F1271" s="262">
        <v>0</v>
      </c>
      <c r="G1271" t="s">
        <v>261</v>
      </c>
      <c r="H1271" s="263">
        <v>560000</v>
      </c>
      <c r="I1271" s="262">
        <v>271.33</v>
      </c>
      <c r="J1271" t="s">
        <v>262</v>
      </c>
      <c r="K1271" s="263">
        <v>275.86</v>
      </c>
      <c r="L1271" t="s">
        <v>263</v>
      </c>
      <c r="M1271" t="s">
        <v>264</v>
      </c>
      <c r="N1271" t="s">
        <v>265</v>
      </c>
      <c r="O1271" t="s">
        <v>294</v>
      </c>
      <c r="P1271" t="s">
        <v>3081</v>
      </c>
      <c r="Q1271" s="261">
        <v>44792.325081018498</v>
      </c>
    </row>
    <row r="1272" spans="1:17" x14ac:dyDescent="0.35">
      <c r="A1272" t="s">
        <v>2813</v>
      </c>
      <c r="B1272" t="s">
        <v>2814</v>
      </c>
      <c r="C1272" s="261">
        <v>44784</v>
      </c>
      <c r="D1272" t="s">
        <v>3082</v>
      </c>
      <c r="E1272" t="s">
        <v>3083</v>
      </c>
      <c r="F1272" s="262">
        <v>0</v>
      </c>
      <c r="G1272" t="s">
        <v>261</v>
      </c>
      <c r="H1272" s="263">
        <v>300000</v>
      </c>
      <c r="I1272" s="262">
        <v>148.29</v>
      </c>
      <c r="J1272" t="s">
        <v>262</v>
      </c>
      <c r="K1272" s="263">
        <v>150.77000000000001</v>
      </c>
      <c r="L1272" t="s">
        <v>263</v>
      </c>
      <c r="M1272" t="s">
        <v>264</v>
      </c>
      <c r="N1272" t="s">
        <v>265</v>
      </c>
      <c r="O1272" t="s">
        <v>850</v>
      </c>
      <c r="P1272" t="s">
        <v>3084</v>
      </c>
      <c r="Q1272" s="261">
        <v>44816.405671296299</v>
      </c>
    </row>
    <row r="1273" spans="1:17" x14ac:dyDescent="0.35">
      <c r="A1273" t="s">
        <v>2813</v>
      </c>
      <c r="B1273" t="s">
        <v>2814</v>
      </c>
      <c r="C1273" s="261">
        <v>44790</v>
      </c>
      <c r="D1273" t="s">
        <v>3085</v>
      </c>
      <c r="E1273" t="s">
        <v>3086</v>
      </c>
      <c r="F1273" s="262">
        <v>0</v>
      </c>
      <c r="G1273" t="s">
        <v>261</v>
      </c>
      <c r="H1273" s="263">
        <v>991200</v>
      </c>
      <c r="I1273" s="262">
        <v>480.25</v>
      </c>
      <c r="J1273" t="s">
        <v>262</v>
      </c>
      <c r="K1273" s="263">
        <v>490.96</v>
      </c>
      <c r="L1273" t="s">
        <v>263</v>
      </c>
      <c r="M1273" t="s">
        <v>264</v>
      </c>
      <c r="N1273" t="s">
        <v>265</v>
      </c>
      <c r="O1273" t="s">
        <v>850</v>
      </c>
      <c r="P1273" t="s">
        <v>3087</v>
      </c>
      <c r="Q1273" s="261">
        <v>44805.589826388903</v>
      </c>
    </row>
    <row r="1274" spans="1:17" x14ac:dyDescent="0.35">
      <c r="A1274" t="s">
        <v>2813</v>
      </c>
      <c r="B1274" t="s">
        <v>2814</v>
      </c>
      <c r="C1274" s="261">
        <v>44792</v>
      </c>
      <c r="D1274" t="s">
        <v>3088</v>
      </c>
      <c r="E1274" t="s">
        <v>3089</v>
      </c>
      <c r="F1274" s="262">
        <v>0</v>
      </c>
      <c r="G1274" t="s">
        <v>261</v>
      </c>
      <c r="H1274" s="263">
        <v>400000</v>
      </c>
      <c r="I1274" s="262">
        <v>193.81</v>
      </c>
      <c r="J1274" t="s">
        <v>262</v>
      </c>
      <c r="K1274" s="263">
        <v>198.13</v>
      </c>
      <c r="L1274" t="s">
        <v>263</v>
      </c>
      <c r="M1274" t="s">
        <v>264</v>
      </c>
      <c r="N1274" t="s">
        <v>265</v>
      </c>
      <c r="O1274" t="s">
        <v>846</v>
      </c>
      <c r="P1274" t="s">
        <v>3090</v>
      </c>
      <c r="Q1274" s="261">
        <v>44805.589837963002</v>
      </c>
    </row>
    <row r="1275" spans="1:17" x14ac:dyDescent="0.35">
      <c r="A1275" t="s">
        <v>2813</v>
      </c>
      <c r="B1275" t="s">
        <v>2814</v>
      </c>
      <c r="C1275" s="261">
        <v>44792</v>
      </c>
      <c r="D1275" t="s">
        <v>3091</v>
      </c>
      <c r="E1275" t="s">
        <v>2154</v>
      </c>
      <c r="F1275" s="262">
        <v>0</v>
      </c>
      <c r="G1275" t="s">
        <v>261</v>
      </c>
      <c r="H1275" s="263">
        <v>188800</v>
      </c>
      <c r="I1275" s="262">
        <v>91.48</v>
      </c>
      <c r="J1275" t="s">
        <v>262</v>
      </c>
      <c r="K1275" s="263">
        <v>93.52</v>
      </c>
      <c r="L1275" t="s">
        <v>263</v>
      </c>
      <c r="M1275" t="s">
        <v>264</v>
      </c>
      <c r="N1275" t="s">
        <v>265</v>
      </c>
      <c r="O1275" t="s">
        <v>294</v>
      </c>
      <c r="P1275" t="s">
        <v>3092</v>
      </c>
      <c r="Q1275" s="261">
        <v>44805.589849536998</v>
      </c>
    </row>
    <row r="1276" spans="1:17" x14ac:dyDescent="0.35">
      <c r="A1276" t="s">
        <v>2813</v>
      </c>
      <c r="B1276" t="s">
        <v>2814</v>
      </c>
      <c r="C1276" s="261">
        <v>44802</v>
      </c>
      <c r="D1276" t="s">
        <v>3093</v>
      </c>
      <c r="E1276" t="s">
        <v>3094</v>
      </c>
      <c r="F1276" s="262">
        <v>0</v>
      </c>
      <c r="G1276" t="s">
        <v>261</v>
      </c>
      <c r="H1276" s="263">
        <v>50000</v>
      </c>
      <c r="I1276" s="262">
        <v>24.93</v>
      </c>
      <c r="J1276" t="s">
        <v>262</v>
      </c>
      <c r="K1276" s="263">
        <v>24.74</v>
      </c>
      <c r="L1276" t="s">
        <v>263</v>
      </c>
      <c r="M1276" t="s">
        <v>264</v>
      </c>
      <c r="N1276" t="s">
        <v>265</v>
      </c>
      <c r="O1276" t="s">
        <v>1588</v>
      </c>
      <c r="P1276" t="s">
        <v>3095</v>
      </c>
      <c r="Q1276" s="261">
        <v>44805.589895833298</v>
      </c>
    </row>
    <row r="1277" spans="1:17" x14ac:dyDescent="0.35">
      <c r="A1277" t="s">
        <v>2813</v>
      </c>
      <c r="B1277" t="s">
        <v>2814</v>
      </c>
      <c r="C1277" s="261">
        <v>44803</v>
      </c>
      <c r="D1277" t="s">
        <v>3096</v>
      </c>
      <c r="E1277" t="s">
        <v>3097</v>
      </c>
      <c r="F1277" s="262">
        <v>0</v>
      </c>
      <c r="G1277" t="s">
        <v>261</v>
      </c>
      <c r="H1277" s="263">
        <v>990000</v>
      </c>
      <c r="I1277" s="262">
        <v>493.57</v>
      </c>
      <c r="J1277" t="s">
        <v>262</v>
      </c>
      <c r="K1277" s="263">
        <v>489.82</v>
      </c>
      <c r="L1277" t="s">
        <v>263</v>
      </c>
      <c r="M1277" t="s">
        <v>264</v>
      </c>
      <c r="N1277" t="s">
        <v>265</v>
      </c>
      <c r="O1277" t="s">
        <v>850</v>
      </c>
      <c r="P1277" t="s">
        <v>3098</v>
      </c>
      <c r="Q1277" s="261">
        <v>44810.371412036999</v>
      </c>
    </row>
    <row r="1278" spans="1:17" x14ac:dyDescent="0.35">
      <c r="A1278" t="s">
        <v>2813</v>
      </c>
      <c r="B1278" t="s">
        <v>2814</v>
      </c>
      <c r="C1278" s="261">
        <v>44803</v>
      </c>
      <c r="D1278" t="s">
        <v>3099</v>
      </c>
      <c r="E1278" t="s">
        <v>3100</v>
      </c>
      <c r="F1278" s="262">
        <v>0</v>
      </c>
      <c r="G1278" t="s">
        <v>261</v>
      </c>
      <c r="H1278" s="263">
        <v>130000</v>
      </c>
      <c r="I1278" s="262">
        <v>64.260000000000005</v>
      </c>
      <c r="J1278" t="s">
        <v>262</v>
      </c>
      <c r="K1278" s="263">
        <v>63.77</v>
      </c>
      <c r="L1278" t="s">
        <v>263</v>
      </c>
      <c r="M1278" t="s">
        <v>264</v>
      </c>
      <c r="N1278" t="s">
        <v>265</v>
      </c>
      <c r="O1278" t="s">
        <v>850</v>
      </c>
      <c r="P1278" t="s">
        <v>3101</v>
      </c>
      <c r="Q1278" s="261">
        <v>44816.4057060185</v>
      </c>
    </row>
    <row r="1279" spans="1:17" x14ac:dyDescent="0.35">
      <c r="A1279" t="s">
        <v>2813</v>
      </c>
      <c r="B1279" t="s">
        <v>2814</v>
      </c>
      <c r="C1279" s="261">
        <v>44804</v>
      </c>
      <c r="D1279" t="s">
        <v>3102</v>
      </c>
      <c r="E1279" t="s">
        <v>3103</v>
      </c>
      <c r="F1279" s="262">
        <v>0</v>
      </c>
      <c r="G1279" t="s">
        <v>261</v>
      </c>
      <c r="H1279" s="263">
        <v>1635000</v>
      </c>
      <c r="I1279" s="262">
        <v>815.14</v>
      </c>
      <c r="J1279" t="s">
        <v>262</v>
      </c>
      <c r="K1279" s="263">
        <v>808.94</v>
      </c>
      <c r="L1279" t="s">
        <v>263</v>
      </c>
      <c r="M1279" t="s">
        <v>264</v>
      </c>
      <c r="N1279" t="s">
        <v>265</v>
      </c>
      <c r="O1279" t="s">
        <v>294</v>
      </c>
      <c r="P1279" t="s">
        <v>3104</v>
      </c>
      <c r="Q1279" s="261">
        <v>44813.425671296303</v>
      </c>
    </row>
    <row r="1280" spans="1:17" x14ac:dyDescent="0.35">
      <c r="A1280" t="s">
        <v>2813</v>
      </c>
      <c r="B1280" t="s">
        <v>2814</v>
      </c>
      <c r="C1280" s="261">
        <v>44805</v>
      </c>
      <c r="D1280" t="s">
        <v>3105</v>
      </c>
      <c r="E1280" t="s">
        <v>3106</v>
      </c>
      <c r="F1280" s="262">
        <v>0</v>
      </c>
      <c r="G1280" t="s">
        <v>261</v>
      </c>
      <c r="H1280" s="263">
        <v>11800</v>
      </c>
      <c r="I1280" s="262">
        <v>5.84</v>
      </c>
      <c r="J1280" t="s">
        <v>262</v>
      </c>
      <c r="K1280" s="263">
        <v>5.8</v>
      </c>
      <c r="L1280" t="s">
        <v>263</v>
      </c>
      <c r="M1280" t="s">
        <v>264</v>
      </c>
      <c r="N1280" t="s">
        <v>265</v>
      </c>
      <c r="O1280" t="s">
        <v>850</v>
      </c>
      <c r="P1280" t="s">
        <v>3107</v>
      </c>
      <c r="Q1280" s="261">
        <v>44841.363113425898</v>
      </c>
    </row>
    <row r="1281" spans="1:17" x14ac:dyDescent="0.35">
      <c r="A1281" t="s">
        <v>2813</v>
      </c>
      <c r="B1281" t="s">
        <v>2814</v>
      </c>
      <c r="C1281" s="261">
        <v>44818</v>
      </c>
      <c r="D1281" t="s">
        <v>3108</v>
      </c>
      <c r="E1281" t="s">
        <v>3109</v>
      </c>
      <c r="F1281" s="262">
        <v>0</v>
      </c>
      <c r="G1281" t="s">
        <v>261</v>
      </c>
      <c r="H1281" s="263">
        <v>307200</v>
      </c>
      <c r="I1281" s="262">
        <v>152.11000000000001</v>
      </c>
      <c r="J1281" t="s">
        <v>262</v>
      </c>
      <c r="K1281" s="263">
        <v>153.51</v>
      </c>
      <c r="L1281" t="s">
        <v>263</v>
      </c>
      <c r="M1281" t="s">
        <v>264</v>
      </c>
      <c r="N1281" t="s">
        <v>265</v>
      </c>
      <c r="O1281" t="s">
        <v>1588</v>
      </c>
      <c r="P1281" t="s">
        <v>3110</v>
      </c>
      <c r="Q1281" s="261">
        <v>44840.632245370398</v>
      </c>
    </row>
    <row r="1282" spans="1:17" x14ac:dyDescent="0.35">
      <c r="A1282" t="s">
        <v>2813</v>
      </c>
      <c r="B1282" t="s">
        <v>2814</v>
      </c>
      <c r="C1282" s="261">
        <v>44819</v>
      </c>
      <c r="D1282" t="s">
        <v>3111</v>
      </c>
      <c r="E1282" t="s">
        <v>389</v>
      </c>
      <c r="F1282" s="262">
        <v>0</v>
      </c>
      <c r="G1282" t="s">
        <v>261</v>
      </c>
      <c r="H1282" s="263">
        <v>180000</v>
      </c>
      <c r="I1282" s="262">
        <v>89.13</v>
      </c>
      <c r="J1282" t="s">
        <v>262</v>
      </c>
      <c r="K1282" s="263">
        <v>89.95</v>
      </c>
      <c r="L1282" t="s">
        <v>263</v>
      </c>
      <c r="M1282" t="s">
        <v>264</v>
      </c>
      <c r="N1282" t="s">
        <v>265</v>
      </c>
      <c r="O1282" t="s">
        <v>273</v>
      </c>
      <c r="P1282" t="s">
        <v>3112</v>
      </c>
      <c r="Q1282" s="261">
        <v>44841.363136574102</v>
      </c>
    </row>
    <row r="1283" spans="1:17" x14ac:dyDescent="0.35">
      <c r="A1283" t="s">
        <v>2813</v>
      </c>
      <c r="B1283" t="s">
        <v>2814</v>
      </c>
      <c r="C1283" s="261">
        <v>44819</v>
      </c>
      <c r="D1283" t="s">
        <v>3113</v>
      </c>
      <c r="E1283" t="s">
        <v>3114</v>
      </c>
      <c r="F1283" s="262">
        <v>0</v>
      </c>
      <c r="G1283" t="s">
        <v>261</v>
      </c>
      <c r="H1283" s="263">
        <v>180000</v>
      </c>
      <c r="I1283" s="262">
        <v>89.13</v>
      </c>
      <c r="J1283" t="s">
        <v>262</v>
      </c>
      <c r="K1283" s="263">
        <v>89.95</v>
      </c>
      <c r="L1283" t="s">
        <v>263</v>
      </c>
      <c r="M1283" t="s">
        <v>264</v>
      </c>
      <c r="N1283" t="s">
        <v>265</v>
      </c>
      <c r="O1283" t="s">
        <v>273</v>
      </c>
      <c r="P1283" t="s">
        <v>3115</v>
      </c>
      <c r="Q1283" s="261">
        <v>44841.363136574102</v>
      </c>
    </row>
    <row r="1284" spans="1:17" x14ac:dyDescent="0.35">
      <c r="A1284" t="s">
        <v>2813</v>
      </c>
      <c r="B1284" t="s">
        <v>2814</v>
      </c>
      <c r="C1284" s="261">
        <v>44819</v>
      </c>
      <c r="D1284" t="s">
        <v>3116</v>
      </c>
      <c r="E1284" t="s">
        <v>3117</v>
      </c>
      <c r="F1284" s="262">
        <v>0</v>
      </c>
      <c r="G1284" t="s">
        <v>261</v>
      </c>
      <c r="H1284" s="263">
        <v>180000</v>
      </c>
      <c r="I1284" s="262">
        <v>89.13</v>
      </c>
      <c r="J1284" t="s">
        <v>262</v>
      </c>
      <c r="K1284" s="263">
        <v>89.95</v>
      </c>
      <c r="L1284" t="s">
        <v>263</v>
      </c>
      <c r="M1284" t="s">
        <v>264</v>
      </c>
      <c r="N1284" t="s">
        <v>265</v>
      </c>
      <c r="O1284" t="s">
        <v>273</v>
      </c>
      <c r="P1284" t="s">
        <v>3118</v>
      </c>
      <c r="Q1284" s="261">
        <v>44841.363136574102</v>
      </c>
    </row>
    <row r="1285" spans="1:17" x14ac:dyDescent="0.35">
      <c r="A1285" t="s">
        <v>2813</v>
      </c>
      <c r="B1285" t="s">
        <v>2814</v>
      </c>
      <c r="C1285" s="261">
        <v>44826</v>
      </c>
      <c r="D1285" t="s">
        <v>3119</v>
      </c>
      <c r="E1285" t="s">
        <v>3120</v>
      </c>
      <c r="F1285" s="262">
        <v>0</v>
      </c>
      <c r="G1285" t="s">
        <v>261</v>
      </c>
      <c r="H1285" s="263">
        <v>498432</v>
      </c>
      <c r="I1285" s="262">
        <v>246.8</v>
      </c>
      <c r="J1285" t="s">
        <v>262</v>
      </c>
      <c r="K1285" s="263">
        <v>246.08</v>
      </c>
      <c r="L1285" t="s">
        <v>263</v>
      </c>
      <c r="M1285" t="s">
        <v>264</v>
      </c>
      <c r="N1285" t="s">
        <v>265</v>
      </c>
      <c r="O1285" t="s">
        <v>850</v>
      </c>
      <c r="P1285" t="s">
        <v>3121</v>
      </c>
      <c r="Q1285" s="261">
        <v>44840.632245370398</v>
      </c>
    </row>
    <row r="1286" spans="1:17" x14ac:dyDescent="0.35">
      <c r="A1286" t="s">
        <v>2813</v>
      </c>
      <c r="B1286" t="s">
        <v>2814</v>
      </c>
      <c r="C1286" s="261">
        <v>44826</v>
      </c>
      <c r="D1286" t="s">
        <v>3122</v>
      </c>
      <c r="E1286" t="s">
        <v>3123</v>
      </c>
      <c r="F1286" s="262">
        <v>0</v>
      </c>
      <c r="G1286" t="s">
        <v>261</v>
      </c>
      <c r="H1286" s="263">
        <v>424800</v>
      </c>
      <c r="I1286" s="262">
        <v>210.34</v>
      </c>
      <c r="J1286" t="s">
        <v>262</v>
      </c>
      <c r="K1286" s="263">
        <v>209.73</v>
      </c>
      <c r="L1286" t="s">
        <v>263</v>
      </c>
      <c r="M1286" t="s">
        <v>264</v>
      </c>
      <c r="N1286" t="s">
        <v>265</v>
      </c>
      <c r="O1286" t="s">
        <v>2945</v>
      </c>
      <c r="P1286" t="s">
        <v>3124</v>
      </c>
      <c r="Q1286" s="261">
        <v>44840.632256944402</v>
      </c>
    </row>
    <row r="1287" spans="1:17" x14ac:dyDescent="0.35">
      <c r="A1287" t="s">
        <v>2813</v>
      </c>
      <c r="B1287" t="s">
        <v>2814</v>
      </c>
      <c r="C1287" s="261">
        <v>44837</v>
      </c>
      <c r="D1287" t="s">
        <v>3125</v>
      </c>
      <c r="E1287" t="s">
        <v>3126</v>
      </c>
      <c r="F1287" s="262">
        <v>0</v>
      </c>
      <c r="G1287" t="s">
        <v>261</v>
      </c>
      <c r="H1287" s="263">
        <v>50000</v>
      </c>
      <c r="I1287" s="262">
        <v>25.34</v>
      </c>
      <c r="J1287" t="s">
        <v>262</v>
      </c>
      <c r="K1287" s="263">
        <v>24.84</v>
      </c>
      <c r="L1287" t="s">
        <v>263</v>
      </c>
      <c r="M1287" t="s">
        <v>264</v>
      </c>
      <c r="N1287" t="s">
        <v>265</v>
      </c>
      <c r="O1287" t="s">
        <v>1588</v>
      </c>
      <c r="P1287" t="s">
        <v>3127</v>
      </c>
      <c r="Q1287" s="261">
        <v>44854.342337962997</v>
      </c>
    </row>
    <row r="1288" spans="1:17" x14ac:dyDescent="0.35">
      <c r="A1288" t="s">
        <v>2813</v>
      </c>
      <c r="B1288" t="s">
        <v>2814</v>
      </c>
      <c r="C1288" s="261">
        <v>44837</v>
      </c>
      <c r="D1288" t="s">
        <v>3128</v>
      </c>
      <c r="E1288" t="s">
        <v>3129</v>
      </c>
      <c r="F1288" s="262">
        <v>0</v>
      </c>
      <c r="G1288" t="s">
        <v>261</v>
      </c>
      <c r="H1288" s="263">
        <v>13761</v>
      </c>
      <c r="I1288" s="262">
        <v>6.97</v>
      </c>
      <c r="J1288" t="s">
        <v>262</v>
      </c>
      <c r="K1288" s="263">
        <v>6.83</v>
      </c>
      <c r="L1288" t="s">
        <v>263</v>
      </c>
      <c r="M1288" t="s">
        <v>264</v>
      </c>
      <c r="N1288" t="s">
        <v>265</v>
      </c>
      <c r="O1288" t="s">
        <v>850</v>
      </c>
      <c r="P1288" t="s">
        <v>3130</v>
      </c>
      <c r="Q1288" s="261">
        <v>44868.369050925903</v>
      </c>
    </row>
    <row r="1289" spans="1:17" x14ac:dyDescent="0.35">
      <c r="A1289" t="s">
        <v>2813</v>
      </c>
      <c r="B1289" t="s">
        <v>2814</v>
      </c>
      <c r="C1289" s="261">
        <v>44837</v>
      </c>
      <c r="D1289" t="s">
        <v>3131</v>
      </c>
      <c r="E1289" t="s">
        <v>3132</v>
      </c>
      <c r="F1289" s="262">
        <v>0</v>
      </c>
      <c r="G1289" t="s">
        <v>261</v>
      </c>
      <c r="H1289" s="263">
        <v>165000</v>
      </c>
      <c r="I1289" s="262">
        <v>83.62</v>
      </c>
      <c r="J1289" t="s">
        <v>262</v>
      </c>
      <c r="K1289" s="263">
        <v>81.96</v>
      </c>
      <c r="L1289" t="s">
        <v>263</v>
      </c>
      <c r="M1289" t="s">
        <v>264</v>
      </c>
      <c r="N1289" t="s">
        <v>265</v>
      </c>
      <c r="O1289" t="s">
        <v>846</v>
      </c>
      <c r="P1289" t="s">
        <v>3133</v>
      </c>
      <c r="Q1289" s="261">
        <v>44868.369050925903</v>
      </c>
    </row>
    <row r="1290" spans="1:17" x14ac:dyDescent="0.35">
      <c r="A1290" t="s">
        <v>2813</v>
      </c>
      <c r="B1290" t="s">
        <v>2814</v>
      </c>
      <c r="C1290" s="261">
        <v>44854</v>
      </c>
      <c r="D1290" t="s">
        <v>3134</v>
      </c>
      <c r="E1290" t="s">
        <v>3135</v>
      </c>
      <c r="F1290" s="262">
        <v>0</v>
      </c>
      <c r="G1290" t="s">
        <v>261</v>
      </c>
      <c r="H1290" s="263">
        <v>455568</v>
      </c>
      <c r="I1290" s="262">
        <v>230.87</v>
      </c>
      <c r="J1290" t="s">
        <v>262</v>
      </c>
      <c r="K1290" s="263">
        <v>224.54</v>
      </c>
      <c r="L1290" t="s">
        <v>263</v>
      </c>
      <c r="M1290" t="s">
        <v>264</v>
      </c>
      <c r="N1290" t="s">
        <v>265</v>
      </c>
      <c r="O1290" t="s">
        <v>850</v>
      </c>
      <c r="P1290" t="s">
        <v>3136</v>
      </c>
      <c r="Q1290" s="261">
        <v>44873.779618055603</v>
      </c>
    </row>
    <row r="1291" spans="1:17" x14ac:dyDescent="0.35">
      <c r="A1291" t="s">
        <v>2813</v>
      </c>
      <c r="B1291" t="s">
        <v>2814</v>
      </c>
      <c r="C1291" s="261">
        <v>44854</v>
      </c>
      <c r="D1291" t="s">
        <v>3137</v>
      </c>
      <c r="E1291" t="s">
        <v>3138</v>
      </c>
      <c r="F1291" s="262">
        <v>0</v>
      </c>
      <c r="G1291" t="s">
        <v>261</v>
      </c>
      <c r="H1291" s="263">
        <v>-455568</v>
      </c>
      <c r="I1291" s="262">
        <v>-225.9</v>
      </c>
      <c r="J1291" t="s">
        <v>262</v>
      </c>
      <c r="K1291" s="263">
        <v>-219.71</v>
      </c>
      <c r="L1291" t="s">
        <v>263</v>
      </c>
      <c r="M1291" t="s">
        <v>264</v>
      </c>
      <c r="N1291" t="s">
        <v>265</v>
      </c>
      <c r="O1291" t="s">
        <v>850</v>
      </c>
      <c r="P1291" t="s">
        <v>3139</v>
      </c>
      <c r="Q1291" s="261">
        <v>44875.616585648102</v>
      </c>
    </row>
    <row r="1292" spans="1:17" x14ac:dyDescent="0.35">
      <c r="A1292" t="s">
        <v>2813</v>
      </c>
      <c r="B1292" t="s">
        <v>2814</v>
      </c>
      <c r="C1292" s="261">
        <v>44854</v>
      </c>
      <c r="D1292" t="s">
        <v>3140</v>
      </c>
      <c r="E1292" t="s">
        <v>3141</v>
      </c>
      <c r="F1292" s="262">
        <v>0</v>
      </c>
      <c r="G1292" t="s">
        <v>261</v>
      </c>
      <c r="H1292" s="263">
        <v>445568</v>
      </c>
      <c r="I1292" s="262">
        <v>220.94</v>
      </c>
      <c r="J1292" t="s">
        <v>262</v>
      </c>
      <c r="K1292" s="263">
        <v>214.89</v>
      </c>
      <c r="L1292" t="s">
        <v>263</v>
      </c>
      <c r="M1292" t="s">
        <v>264</v>
      </c>
      <c r="N1292" t="s">
        <v>265</v>
      </c>
      <c r="O1292" t="s">
        <v>850</v>
      </c>
      <c r="P1292" t="s">
        <v>3142</v>
      </c>
      <c r="Q1292" s="261">
        <v>44875.616597222201</v>
      </c>
    </row>
    <row r="1293" spans="1:17" x14ac:dyDescent="0.35">
      <c r="A1293" t="s">
        <v>2813</v>
      </c>
      <c r="B1293" t="s">
        <v>2814</v>
      </c>
      <c r="C1293" s="261">
        <v>44862</v>
      </c>
      <c r="D1293" t="s">
        <v>3143</v>
      </c>
      <c r="E1293" t="s">
        <v>3144</v>
      </c>
      <c r="F1293" s="262">
        <v>0</v>
      </c>
      <c r="G1293" t="s">
        <v>261</v>
      </c>
      <c r="H1293" s="263">
        <v>336000</v>
      </c>
      <c r="I1293" s="262">
        <v>166.51</v>
      </c>
      <c r="J1293" t="s">
        <v>262</v>
      </c>
      <c r="K1293" s="263">
        <v>163.76</v>
      </c>
      <c r="L1293" t="s">
        <v>263</v>
      </c>
      <c r="M1293" t="s">
        <v>264</v>
      </c>
      <c r="N1293" t="s">
        <v>265</v>
      </c>
      <c r="O1293" t="s">
        <v>850</v>
      </c>
      <c r="P1293" t="s">
        <v>3145</v>
      </c>
      <c r="Q1293" s="261">
        <v>44875.196006944403</v>
      </c>
    </row>
    <row r="1294" spans="1:17" x14ac:dyDescent="0.35">
      <c r="A1294" t="s">
        <v>2813</v>
      </c>
      <c r="B1294" t="s">
        <v>2814</v>
      </c>
      <c r="C1294" s="261">
        <v>44862</v>
      </c>
      <c r="D1294" t="s">
        <v>3146</v>
      </c>
      <c r="E1294" t="s">
        <v>3147</v>
      </c>
      <c r="F1294" s="262">
        <v>0</v>
      </c>
      <c r="G1294" t="s">
        <v>261</v>
      </c>
      <c r="H1294" s="263">
        <v>50000</v>
      </c>
      <c r="I1294" s="262">
        <v>24.78</v>
      </c>
      <c r="J1294" t="s">
        <v>262</v>
      </c>
      <c r="K1294" s="263">
        <v>24.37</v>
      </c>
      <c r="L1294" t="s">
        <v>263</v>
      </c>
      <c r="M1294" t="s">
        <v>264</v>
      </c>
      <c r="N1294" t="s">
        <v>265</v>
      </c>
      <c r="O1294" t="s">
        <v>850</v>
      </c>
      <c r="P1294" t="s">
        <v>3148</v>
      </c>
      <c r="Q1294" s="261">
        <v>44875.196006944403</v>
      </c>
    </row>
    <row r="1295" spans="1:17" x14ac:dyDescent="0.35">
      <c r="A1295" t="s">
        <v>2813</v>
      </c>
      <c r="B1295" t="s">
        <v>2814</v>
      </c>
      <c r="C1295" s="261">
        <v>44873</v>
      </c>
      <c r="D1295" t="s">
        <v>3149</v>
      </c>
      <c r="E1295" t="s">
        <v>3150</v>
      </c>
      <c r="F1295" s="262">
        <v>0</v>
      </c>
      <c r="G1295" t="s">
        <v>261</v>
      </c>
      <c r="H1295" s="263">
        <v>120000</v>
      </c>
      <c r="I1295" s="262">
        <v>57.54</v>
      </c>
      <c r="J1295" t="s">
        <v>262</v>
      </c>
      <c r="K1295" s="263">
        <v>57.09</v>
      </c>
      <c r="L1295" t="s">
        <v>263</v>
      </c>
      <c r="M1295" t="s">
        <v>264</v>
      </c>
      <c r="N1295" t="s">
        <v>265</v>
      </c>
      <c r="O1295" t="s">
        <v>2859</v>
      </c>
      <c r="P1295" t="s">
        <v>3151</v>
      </c>
      <c r="Q1295" s="261">
        <v>44900.540312500001</v>
      </c>
    </row>
    <row r="1296" spans="1:17" x14ac:dyDescent="0.35">
      <c r="A1296" t="s">
        <v>2813</v>
      </c>
      <c r="B1296" t="s">
        <v>2814</v>
      </c>
      <c r="C1296" s="261">
        <v>44873</v>
      </c>
      <c r="D1296" t="s">
        <v>3152</v>
      </c>
      <c r="E1296" t="s">
        <v>3153</v>
      </c>
      <c r="F1296" s="262">
        <v>0</v>
      </c>
      <c r="G1296" t="s">
        <v>261</v>
      </c>
      <c r="H1296" s="263">
        <v>-120000</v>
      </c>
      <c r="I1296" s="262">
        <v>-57.54</v>
      </c>
      <c r="J1296" t="s">
        <v>262</v>
      </c>
      <c r="K1296" s="263">
        <v>-57.09</v>
      </c>
      <c r="L1296" t="s">
        <v>263</v>
      </c>
      <c r="M1296" t="s">
        <v>264</v>
      </c>
      <c r="N1296" t="s">
        <v>265</v>
      </c>
      <c r="O1296" t="s">
        <v>2859</v>
      </c>
      <c r="P1296" t="s">
        <v>3154</v>
      </c>
      <c r="Q1296" s="261">
        <v>44907.567071759302</v>
      </c>
    </row>
    <row r="1297" spans="1:17" x14ac:dyDescent="0.35">
      <c r="A1297" t="s">
        <v>2813</v>
      </c>
      <c r="B1297" t="s">
        <v>2814</v>
      </c>
      <c r="C1297" s="261">
        <v>44873</v>
      </c>
      <c r="D1297" t="s">
        <v>3155</v>
      </c>
      <c r="E1297" t="s">
        <v>3156</v>
      </c>
      <c r="F1297" s="262">
        <v>0</v>
      </c>
      <c r="G1297" t="s">
        <v>261</v>
      </c>
      <c r="H1297" s="263">
        <v>1200000</v>
      </c>
      <c r="I1297" s="262">
        <v>558.66</v>
      </c>
      <c r="J1297" t="s">
        <v>262</v>
      </c>
      <c r="K1297" s="263">
        <v>554.29999999999995</v>
      </c>
      <c r="L1297" t="s">
        <v>263</v>
      </c>
      <c r="M1297" t="s">
        <v>264</v>
      </c>
      <c r="N1297" t="s">
        <v>265</v>
      </c>
      <c r="O1297" t="s">
        <v>2859</v>
      </c>
      <c r="P1297" t="s">
        <v>3157</v>
      </c>
      <c r="Q1297" s="261">
        <v>44907.567083333299</v>
      </c>
    </row>
    <row r="1298" spans="1:17" x14ac:dyDescent="0.35">
      <c r="A1298" t="s">
        <v>2813</v>
      </c>
      <c r="B1298" t="s">
        <v>2814</v>
      </c>
      <c r="C1298" s="261">
        <v>44888</v>
      </c>
      <c r="D1298" t="s">
        <v>3158</v>
      </c>
      <c r="E1298" t="s">
        <v>3159</v>
      </c>
      <c r="F1298" s="262">
        <v>0</v>
      </c>
      <c r="G1298" t="s">
        <v>261</v>
      </c>
      <c r="H1298" s="263">
        <v>336000</v>
      </c>
      <c r="I1298" s="262">
        <v>159.26</v>
      </c>
      <c r="J1298" t="s">
        <v>262</v>
      </c>
      <c r="K1298" s="263">
        <v>163.24</v>
      </c>
      <c r="L1298" t="s">
        <v>263</v>
      </c>
      <c r="M1298" t="s">
        <v>264</v>
      </c>
      <c r="N1298" t="s">
        <v>265</v>
      </c>
      <c r="O1298" t="s">
        <v>1588</v>
      </c>
      <c r="P1298" t="s">
        <v>3160</v>
      </c>
      <c r="Q1298" s="261">
        <v>44900.621157407397</v>
      </c>
    </row>
    <row r="1299" spans="1:17" x14ac:dyDescent="0.35">
      <c r="A1299" t="s">
        <v>2813</v>
      </c>
      <c r="B1299" t="s">
        <v>2814</v>
      </c>
      <c r="C1299" s="261">
        <v>44897</v>
      </c>
      <c r="D1299" t="s">
        <v>3161</v>
      </c>
      <c r="E1299" t="s">
        <v>3162</v>
      </c>
      <c r="F1299" s="262">
        <v>0</v>
      </c>
      <c r="G1299" t="s">
        <v>261</v>
      </c>
      <c r="H1299" s="263">
        <v>50000</v>
      </c>
      <c r="I1299" s="262">
        <v>23.07</v>
      </c>
      <c r="J1299" t="s">
        <v>262</v>
      </c>
      <c r="K1299" s="263">
        <v>23.91</v>
      </c>
      <c r="L1299" t="s">
        <v>263</v>
      </c>
      <c r="M1299" t="s">
        <v>264</v>
      </c>
      <c r="N1299" t="s">
        <v>265</v>
      </c>
      <c r="O1299" t="s">
        <v>850</v>
      </c>
      <c r="P1299" t="s">
        <v>3163</v>
      </c>
      <c r="Q1299" s="261">
        <v>44936.4219675926</v>
      </c>
    </row>
    <row r="1300" spans="1:17" x14ac:dyDescent="0.35">
      <c r="A1300" t="s">
        <v>2813</v>
      </c>
      <c r="B1300" t="s">
        <v>2814</v>
      </c>
      <c r="C1300" s="261">
        <v>44897</v>
      </c>
      <c r="D1300" t="s">
        <v>3164</v>
      </c>
      <c r="E1300" t="s">
        <v>3165</v>
      </c>
      <c r="F1300" s="262">
        <v>0</v>
      </c>
      <c r="G1300" t="s">
        <v>261</v>
      </c>
      <c r="H1300" s="263">
        <v>750000</v>
      </c>
      <c r="I1300" s="262">
        <v>346.09</v>
      </c>
      <c r="J1300" t="s">
        <v>262</v>
      </c>
      <c r="K1300" s="263">
        <v>358.65</v>
      </c>
      <c r="L1300" t="s">
        <v>263</v>
      </c>
      <c r="M1300" t="s">
        <v>264</v>
      </c>
      <c r="N1300" t="s">
        <v>265</v>
      </c>
      <c r="O1300" t="s">
        <v>850</v>
      </c>
      <c r="P1300" t="s">
        <v>3166</v>
      </c>
      <c r="Q1300" s="261">
        <v>44936.4219675926</v>
      </c>
    </row>
    <row r="1301" spans="1:17" x14ac:dyDescent="0.35">
      <c r="A1301" t="s">
        <v>2813</v>
      </c>
      <c r="B1301" t="s">
        <v>2814</v>
      </c>
      <c r="C1301" s="261">
        <v>44902</v>
      </c>
      <c r="D1301" t="s">
        <v>3167</v>
      </c>
      <c r="E1301" t="s">
        <v>3168</v>
      </c>
      <c r="F1301" s="262">
        <v>0</v>
      </c>
      <c r="G1301" t="s">
        <v>261</v>
      </c>
      <c r="H1301" s="263">
        <v>380812</v>
      </c>
      <c r="I1301" s="262">
        <v>175.73</v>
      </c>
      <c r="J1301" t="s">
        <v>262</v>
      </c>
      <c r="K1301" s="263">
        <v>185.32</v>
      </c>
      <c r="L1301" t="s">
        <v>263</v>
      </c>
      <c r="M1301" t="s">
        <v>264</v>
      </c>
      <c r="N1301" t="s">
        <v>265</v>
      </c>
      <c r="O1301" t="s">
        <v>850</v>
      </c>
      <c r="P1301" t="s">
        <v>3169</v>
      </c>
      <c r="Q1301" s="261">
        <v>44935.738136574102</v>
      </c>
    </row>
    <row r="1302" spans="1:17" x14ac:dyDescent="0.35">
      <c r="A1302" t="s">
        <v>2813</v>
      </c>
      <c r="B1302" t="s">
        <v>2814</v>
      </c>
      <c r="C1302" s="261">
        <v>44902</v>
      </c>
      <c r="D1302" t="s">
        <v>3170</v>
      </c>
      <c r="E1302" t="s">
        <v>3171</v>
      </c>
      <c r="F1302" s="262">
        <v>0</v>
      </c>
      <c r="G1302" t="s">
        <v>261</v>
      </c>
      <c r="H1302" s="263">
        <v>-380812</v>
      </c>
      <c r="I1302" s="262">
        <v>-175.73</v>
      </c>
      <c r="J1302" t="s">
        <v>262</v>
      </c>
      <c r="K1302" s="263">
        <v>-185.32</v>
      </c>
      <c r="L1302" t="s">
        <v>263</v>
      </c>
      <c r="M1302" t="s">
        <v>264</v>
      </c>
      <c r="N1302" t="s">
        <v>265</v>
      </c>
      <c r="O1302" t="s">
        <v>850</v>
      </c>
      <c r="P1302" t="s">
        <v>3172</v>
      </c>
      <c r="Q1302" s="261">
        <v>44942.6004861111</v>
      </c>
    </row>
    <row r="1303" spans="1:17" x14ac:dyDescent="0.35">
      <c r="A1303" t="s">
        <v>2813</v>
      </c>
      <c r="B1303" t="s">
        <v>2814</v>
      </c>
      <c r="C1303" s="261">
        <v>44902</v>
      </c>
      <c r="D1303" t="s">
        <v>3173</v>
      </c>
      <c r="E1303" t="s">
        <v>3174</v>
      </c>
      <c r="F1303" s="262">
        <v>0</v>
      </c>
      <c r="G1303" t="s">
        <v>261</v>
      </c>
      <c r="H1303" s="263">
        <v>380812</v>
      </c>
      <c r="I1303" s="262">
        <v>175.73</v>
      </c>
      <c r="J1303" t="s">
        <v>262</v>
      </c>
      <c r="K1303" s="263">
        <v>185.32</v>
      </c>
      <c r="L1303" t="s">
        <v>263</v>
      </c>
      <c r="M1303" t="s">
        <v>264</v>
      </c>
      <c r="N1303" t="s">
        <v>265</v>
      </c>
      <c r="O1303" t="s">
        <v>1588</v>
      </c>
      <c r="P1303" t="s">
        <v>3175</v>
      </c>
      <c r="Q1303" s="261">
        <v>44942.600578703699</v>
      </c>
    </row>
    <row r="1304" spans="1:17" x14ac:dyDescent="0.35">
      <c r="A1304" t="s">
        <v>2813</v>
      </c>
      <c r="B1304" t="s">
        <v>2814</v>
      </c>
      <c r="C1304" s="261">
        <v>44903</v>
      </c>
      <c r="D1304" t="s">
        <v>3176</v>
      </c>
      <c r="E1304" t="s">
        <v>3177</v>
      </c>
      <c r="F1304" s="262">
        <v>0</v>
      </c>
      <c r="G1304" t="s">
        <v>261</v>
      </c>
      <c r="H1304" s="263">
        <v>1320000</v>
      </c>
      <c r="I1304" s="262">
        <v>609.11</v>
      </c>
      <c r="J1304" t="s">
        <v>262</v>
      </c>
      <c r="K1304" s="263">
        <v>642.37</v>
      </c>
      <c r="L1304" t="s">
        <v>263</v>
      </c>
      <c r="M1304" t="s">
        <v>264</v>
      </c>
      <c r="N1304" t="s">
        <v>265</v>
      </c>
      <c r="O1304" t="s">
        <v>850</v>
      </c>
      <c r="P1304" t="s">
        <v>3178</v>
      </c>
      <c r="Q1304" s="261">
        <v>44935.738159722197</v>
      </c>
    </row>
    <row r="1305" spans="1:17" x14ac:dyDescent="0.35">
      <c r="A1305" t="s">
        <v>2813</v>
      </c>
      <c r="B1305" t="s">
        <v>2814</v>
      </c>
      <c r="C1305" s="261">
        <v>44903</v>
      </c>
      <c r="D1305" t="s">
        <v>3179</v>
      </c>
      <c r="E1305" t="s">
        <v>3180</v>
      </c>
      <c r="F1305" s="262">
        <v>0</v>
      </c>
      <c r="G1305" t="s">
        <v>261</v>
      </c>
      <c r="H1305" s="263">
        <v>59335</v>
      </c>
      <c r="I1305" s="262">
        <v>27.38</v>
      </c>
      <c r="J1305" t="s">
        <v>262</v>
      </c>
      <c r="K1305" s="263">
        <v>28.87</v>
      </c>
      <c r="L1305" t="s">
        <v>263</v>
      </c>
      <c r="M1305" t="s">
        <v>264</v>
      </c>
      <c r="N1305" t="s">
        <v>265</v>
      </c>
      <c r="O1305" t="s">
        <v>850</v>
      </c>
      <c r="P1305" t="s">
        <v>3181</v>
      </c>
      <c r="Q1305" s="261">
        <v>44935.738206018497</v>
      </c>
    </row>
    <row r="1306" spans="1:17" x14ac:dyDescent="0.35">
      <c r="A1306" t="s">
        <v>2813</v>
      </c>
      <c r="B1306" t="s">
        <v>2814</v>
      </c>
      <c r="C1306" s="261">
        <v>44907</v>
      </c>
      <c r="D1306" t="s">
        <v>3182</v>
      </c>
      <c r="E1306" t="s">
        <v>3183</v>
      </c>
      <c r="F1306" s="262">
        <v>0</v>
      </c>
      <c r="G1306" t="s">
        <v>261</v>
      </c>
      <c r="H1306" s="263">
        <v>892875</v>
      </c>
      <c r="I1306" s="262">
        <v>412.02</v>
      </c>
      <c r="J1306" t="s">
        <v>262</v>
      </c>
      <c r="K1306" s="263">
        <v>433.36</v>
      </c>
      <c r="L1306" t="s">
        <v>263</v>
      </c>
      <c r="M1306" t="s">
        <v>264</v>
      </c>
      <c r="N1306" t="s">
        <v>265</v>
      </c>
      <c r="O1306" t="s">
        <v>850</v>
      </c>
      <c r="P1306" t="s">
        <v>3184</v>
      </c>
      <c r="Q1306" s="261">
        <v>44936.421944444402</v>
      </c>
    </row>
    <row r="1307" spans="1:17" x14ac:dyDescent="0.35">
      <c r="A1307" t="s">
        <v>2813</v>
      </c>
      <c r="B1307" t="s">
        <v>2814</v>
      </c>
      <c r="C1307" s="261">
        <v>44907</v>
      </c>
      <c r="D1307" t="s">
        <v>1731</v>
      </c>
      <c r="E1307" t="s">
        <v>3185</v>
      </c>
      <c r="F1307" s="262">
        <v>0</v>
      </c>
      <c r="G1307" t="s">
        <v>261</v>
      </c>
      <c r="H1307" s="263">
        <v>20363</v>
      </c>
      <c r="I1307" s="262">
        <v>9.5</v>
      </c>
      <c r="J1307" t="s">
        <v>262</v>
      </c>
      <c r="K1307" s="263">
        <v>9.99</v>
      </c>
      <c r="L1307" t="s">
        <v>263</v>
      </c>
      <c r="M1307" t="s">
        <v>264</v>
      </c>
      <c r="N1307" t="s">
        <v>265</v>
      </c>
      <c r="O1307" t="s">
        <v>1733</v>
      </c>
      <c r="P1307" t="s">
        <v>3186</v>
      </c>
      <c r="Q1307" s="261">
        <v>44940.539525462998</v>
      </c>
    </row>
    <row r="1308" spans="1:17" x14ac:dyDescent="0.35">
      <c r="A1308" t="s">
        <v>2813</v>
      </c>
      <c r="B1308" t="s">
        <v>2814</v>
      </c>
      <c r="C1308" s="261">
        <v>44907</v>
      </c>
      <c r="D1308" t="s">
        <v>1731</v>
      </c>
      <c r="E1308" t="s">
        <v>3187</v>
      </c>
      <c r="F1308" s="262">
        <v>0</v>
      </c>
      <c r="G1308" t="s">
        <v>261</v>
      </c>
      <c r="H1308" s="263">
        <v>18415</v>
      </c>
      <c r="I1308" s="262">
        <v>8.59</v>
      </c>
      <c r="J1308" t="s">
        <v>262</v>
      </c>
      <c r="K1308" s="263">
        <v>9.0299999999999994</v>
      </c>
      <c r="L1308" t="s">
        <v>263</v>
      </c>
      <c r="M1308" t="s">
        <v>264</v>
      </c>
      <c r="N1308" t="s">
        <v>265</v>
      </c>
      <c r="O1308" t="s">
        <v>1733</v>
      </c>
      <c r="P1308" t="s">
        <v>3188</v>
      </c>
      <c r="Q1308" s="261">
        <v>44940.539525462998</v>
      </c>
    </row>
    <row r="1309" spans="1:17" x14ac:dyDescent="0.35">
      <c r="A1309" t="s">
        <v>2813</v>
      </c>
      <c r="B1309" t="s">
        <v>2814</v>
      </c>
      <c r="C1309" s="261">
        <v>44907</v>
      </c>
      <c r="D1309" t="s">
        <v>2700</v>
      </c>
      <c r="E1309" t="s">
        <v>3189</v>
      </c>
      <c r="F1309" s="262">
        <v>0</v>
      </c>
      <c r="G1309" t="s">
        <v>261</v>
      </c>
      <c r="H1309" s="263">
        <v>-20363</v>
      </c>
      <c r="I1309" s="262">
        <v>-9.5</v>
      </c>
      <c r="J1309" t="s">
        <v>262</v>
      </c>
      <c r="K1309" s="263">
        <v>-9.99</v>
      </c>
      <c r="L1309" t="s">
        <v>263</v>
      </c>
      <c r="M1309" t="s">
        <v>264</v>
      </c>
      <c r="N1309" t="s">
        <v>265</v>
      </c>
      <c r="O1309" t="s">
        <v>1733</v>
      </c>
      <c r="P1309" t="s">
        <v>3190</v>
      </c>
      <c r="Q1309" s="261">
        <v>44942.625254629602</v>
      </c>
    </row>
    <row r="1310" spans="1:17" x14ac:dyDescent="0.35">
      <c r="A1310" t="s">
        <v>2813</v>
      </c>
      <c r="B1310" t="s">
        <v>2814</v>
      </c>
      <c r="C1310" s="261">
        <v>44907</v>
      </c>
      <c r="D1310" t="s">
        <v>2700</v>
      </c>
      <c r="E1310" t="s">
        <v>3191</v>
      </c>
      <c r="F1310" s="262">
        <v>0</v>
      </c>
      <c r="G1310" t="s">
        <v>261</v>
      </c>
      <c r="H1310" s="263">
        <v>-18415</v>
      </c>
      <c r="I1310" s="262">
        <v>-8.59</v>
      </c>
      <c r="J1310" t="s">
        <v>262</v>
      </c>
      <c r="K1310" s="263">
        <v>-9.0299999999999994</v>
      </c>
      <c r="L1310" t="s">
        <v>263</v>
      </c>
      <c r="M1310" t="s">
        <v>264</v>
      </c>
      <c r="N1310" t="s">
        <v>265</v>
      </c>
      <c r="O1310" t="s">
        <v>1733</v>
      </c>
      <c r="P1310" t="s">
        <v>3192</v>
      </c>
      <c r="Q1310" s="261">
        <v>44942.625254629602</v>
      </c>
    </row>
    <row r="1311" spans="1:17" x14ac:dyDescent="0.35">
      <c r="A1311" t="s">
        <v>2813</v>
      </c>
      <c r="B1311" t="s">
        <v>2814</v>
      </c>
      <c r="C1311" s="261">
        <v>44909</v>
      </c>
      <c r="D1311" t="s">
        <v>3193</v>
      </c>
      <c r="E1311" t="s">
        <v>3194</v>
      </c>
      <c r="F1311" s="262">
        <v>0</v>
      </c>
      <c r="G1311" t="s">
        <v>261</v>
      </c>
      <c r="H1311" s="263">
        <v>60000</v>
      </c>
      <c r="I1311" s="262">
        <v>27.69</v>
      </c>
      <c r="J1311" t="s">
        <v>262</v>
      </c>
      <c r="K1311" s="263">
        <v>29.12</v>
      </c>
      <c r="L1311" t="s">
        <v>263</v>
      </c>
      <c r="M1311" t="s">
        <v>264</v>
      </c>
      <c r="N1311" t="s">
        <v>265</v>
      </c>
      <c r="O1311" t="s">
        <v>273</v>
      </c>
      <c r="P1311" t="s">
        <v>3195</v>
      </c>
      <c r="Q1311" s="261">
        <v>44937.6240972222</v>
      </c>
    </row>
    <row r="1312" spans="1:17" x14ac:dyDescent="0.35">
      <c r="A1312" t="s">
        <v>2813</v>
      </c>
      <c r="B1312" t="s">
        <v>2814</v>
      </c>
      <c r="C1312" s="261">
        <v>44916</v>
      </c>
      <c r="D1312" t="s">
        <v>3196</v>
      </c>
      <c r="E1312" t="s">
        <v>3197</v>
      </c>
      <c r="F1312" s="262">
        <v>0</v>
      </c>
      <c r="G1312" t="s">
        <v>261</v>
      </c>
      <c r="H1312" s="263">
        <v>1229167</v>
      </c>
      <c r="I1312" s="262">
        <v>567.34</v>
      </c>
      <c r="J1312" t="s">
        <v>262</v>
      </c>
      <c r="K1312" s="263">
        <v>602.57000000000005</v>
      </c>
      <c r="L1312" t="s">
        <v>263</v>
      </c>
      <c r="M1312" t="s">
        <v>264</v>
      </c>
      <c r="N1312" t="s">
        <v>265</v>
      </c>
      <c r="O1312" t="s">
        <v>850</v>
      </c>
      <c r="P1312" t="s">
        <v>3198</v>
      </c>
      <c r="Q1312" s="261">
        <v>44937.624155092599</v>
      </c>
    </row>
    <row r="1313" spans="1:17" x14ac:dyDescent="0.35">
      <c r="A1313" t="s">
        <v>2813</v>
      </c>
      <c r="B1313" t="s">
        <v>2814</v>
      </c>
      <c r="C1313" s="261">
        <v>44917</v>
      </c>
      <c r="D1313" t="s">
        <v>1084</v>
      </c>
      <c r="E1313" t="s">
        <v>1085</v>
      </c>
      <c r="F1313" s="262">
        <v>0</v>
      </c>
      <c r="G1313" t="s">
        <v>261</v>
      </c>
      <c r="H1313" s="263">
        <v>200000</v>
      </c>
      <c r="I1313" s="262">
        <v>92.29</v>
      </c>
      <c r="J1313" t="s">
        <v>262</v>
      </c>
      <c r="K1313" s="263">
        <v>98.02</v>
      </c>
      <c r="L1313" t="s">
        <v>263</v>
      </c>
      <c r="M1313" t="s">
        <v>264</v>
      </c>
      <c r="N1313" t="s">
        <v>265</v>
      </c>
      <c r="O1313" t="s">
        <v>294</v>
      </c>
      <c r="P1313" t="s">
        <v>3199</v>
      </c>
      <c r="Q1313" s="261">
        <v>44935.738217592603</v>
      </c>
    </row>
    <row r="1314" spans="1:17" x14ac:dyDescent="0.35">
      <c r="A1314" t="s">
        <v>2813</v>
      </c>
      <c r="B1314" t="s">
        <v>2814</v>
      </c>
      <c r="C1314" s="261">
        <v>44917</v>
      </c>
      <c r="D1314" t="s">
        <v>3200</v>
      </c>
      <c r="E1314" t="s">
        <v>3201</v>
      </c>
      <c r="F1314" s="262">
        <v>0</v>
      </c>
      <c r="G1314" t="s">
        <v>261</v>
      </c>
      <c r="H1314" s="263">
        <v>424000</v>
      </c>
      <c r="I1314" s="262">
        <v>195.65</v>
      </c>
      <c r="J1314" t="s">
        <v>262</v>
      </c>
      <c r="K1314" s="263">
        <v>207.8</v>
      </c>
      <c r="L1314" t="s">
        <v>263</v>
      </c>
      <c r="M1314" t="s">
        <v>264</v>
      </c>
      <c r="N1314" t="s">
        <v>265</v>
      </c>
      <c r="O1314" t="s">
        <v>850</v>
      </c>
      <c r="P1314" t="s">
        <v>3202</v>
      </c>
      <c r="Q1314" s="261">
        <v>44936.4219675926</v>
      </c>
    </row>
    <row r="1315" spans="1:17" x14ac:dyDescent="0.35">
      <c r="A1315" t="s">
        <v>2813</v>
      </c>
      <c r="B1315" t="s">
        <v>2814</v>
      </c>
      <c r="C1315" s="261">
        <v>44918</v>
      </c>
      <c r="D1315" t="s">
        <v>3203</v>
      </c>
      <c r="E1315" t="s">
        <v>3204</v>
      </c>
      <c r="F1315" s="262">
        <v>0</v>
      </c>
      <c r="G1315" t="s">
        <v>261</v>
      </c>
      <c r="H1315" s="263">
        <v>1229167</v>
      </c>
      <c r="I1315" s="262">
        <v>567.20000000000005</v>
      </c>
      <c r="J1315" t="s">
        <v>262</v>
      </c>
      <c r="K1315" s="263">
        <v>602.41999999999996</v>
      </c>
      <c r="L1315" t="s">
        <v>263</v>
      </c>
      <c r="M1315" t="s">
        <v>264</v>
      </c>
      <c r="N1315" t="s">
        <v>265</v>
      </c>
      <c r="O1315" t="s">
        <v>850</v>
      </c>
      <c r="P1315" t="s">
        <v>3205</v>
      </c>
      <c r="Q1315" s="261">
        <v>44936.4219675926</v>
      </c>
    </row>
    <row r="1316" spans="1:17" x14ac:dyDescent="0.35">
      <c r="A1316" t="s">
        <v>2813</v>
      </c>
      <c r="B1316" t="s">
        <v>2814</v>
      </c>
      <c r="C1316" s="261">
        <v>44932</v>
      </c>
      <c r="D1316" t="s">
        <v>3206</v>
      </c>
      <c r="E1316" t="s">
        <v>3207</v>
      </c>
      <c r="F1316" s="262">
        <v>0</v>
      </c>
      <c r="G1316" t="s">
        <v>261</v>
      </c>
      <c r="H1316" s="263">
        <v>307200</v>
      </c>
      <c r="I1316" s="262">
        <v>138.94999999999999</v>
      </c>
      <c r="J1316" t="s">
        <v>262</v>
      </c>
      <c r="K1316" s="263">
        <v>148.22999999999999</v>
      </c>
      <c r="L1316" t="s">
        <v>263</v>
      </c>
      <c r="M1316" t="s">
        <v>264</v>
      </c>
      <c r="N1316" t="s">
        <v>265</v>
      </c>
      <c r="O1316" t="s">
        <v>1588</v>
      </c>
      <c r="P1316" t="s">
        <v>3208</v>
      </c>
      <c r="Q1316" s="261">
        <v>44966.535011574102</v>
      </c>
    </row>
    <row r="1317" spans="1:17" x14ac:dyDescent="0.35">
      <c r="A1317" t="s">
        <v>2813</v>
      </c>
      <c r="B1317" t="s">
        <v>2814</v>
      </c>
      <c r="C1317" s="261">
        <v>44935</v>
      </c>
      <c r="D1317" t="s">
        <v>3209</v>
      </c>
      <c r="E1317" t="s">
        <v>3210</v>
      </c>
      <c r="F1317" s="262">
        <v>0</v>
      </c>
      <c r="G1317" t="s">
        <v>261</v>
      </c>
      <c r="H1317" s="263">
        <v>30000</v>
      </c>
      <c r="I1317" s="262">
        <v>13.57</v>
      </c>
      <c r="J1317" t="s">
        <v>262</v>
      </c>
      <c r="K1317" s="263">
        <v>14.47</v>
      </c>
      <c r="L1317" t="s">
        <v>263</v>
      </c>
      <c r="M1317" t="s">
        <v>264</v>
      </c>
      <c r="N1317" t="s">
        <v>265</v>
      </c>
      <c r="O1317" t="s">
        <v>1588</v>
      </c>
      <c r="P1317" t="s">
        <v>3211</v>
      </c>
      <c r="Q1317" s="261">
        <v>44966.535011574102</v>
      </c>
    </row>
    <row r="1318" spans="1:17" x14ac:dyDescent="0.35">
      <c r="A1318" t="s">
        <v>2813</v>
      </c>
      <c r="B1318" t="s">
        <v>2814</v>
      </c>
      <c r="C1318" s="261">
        <v>44951</v>
      </c>
      <c r="D1318" t="s">
        <v>3212</v>
      </c>
      <c r="E1318" t="s">
        <v>3213</v>
      </c>
      <c r="F1318" s="262">
        <v>0</v>
      </c>
      <c r="G1318" t="s">
        <v>261</v>
      </c>
      <c r="H1318" s="263">
        <v>19490</v>
      </c>
      <c r="I1318" s="262">
        <v>8.7899999999999991</v>
      </c>
      <c r="J1318" t="s">
        <v>262</v>
      </c>
      <c r="K1318" s="263">
        <v>9.57</v>
      </c>
      <c r="L1318" t="s">
        <v>263</v>
      </c>
      <c r="M1318" t="s">
        <v>264</v>
      </c>
      <c r="N1318" t="s">
        <v>265</v>
      </c>
      <c r="O1318" t="s">
        <v>900</v>
      </c>
      <c r="P1318" t="s">
        <v>3214</v>
      </c>
      <c r="Q1318" s="261">
        <v>44970.527002314797</v>
      </c>
    </row>
    <row r="1319" spans="1:17" x14ac:dyDescent="0.35">
      <c r="A1319" t="s">
        <v>2813</v>
      </c>
      <c r="B1319" t="s">
        <v>2814</v>
      </c>
      <c r="C1319" s="261">
        <v>44951</v>
      </c>
      <c r="D1319" t="s">
        <v>3215</v>
      </c>
      <c r="E1319" t="s">
        <v>3216</v>
      </c>
      <c r="F1319" s="262">
        <v>0</v>
      </c>
      <c r="G1319" t="s">
        <v>261</v>
      </c>
      <c r="H1319" s="263">
        <v>35400</v>
      </c>
      <c r="I1319" s="262">
        <v>15.96</v>
      </c>
      <c r="J1319" t="s">
        <v>262</v>
      </c>
      <c r="K1319" s="263">
        <v>17.37</v>
      </c>
      <c r="L1319" t="s">
        <v>263</v>
      </c>
      <c r="M1319" t="s">
        <v>264</v>
      </c>
      <c r="N1319" t="s">
        <v>265</v>
      </c>
      <c r="O1319" t="s">
        <v>900</v>
      </c>
      <c r="P1319" t="s">
        <v>3217</v>
      </c>
      <c r="Q1319" s="261">
        <v>44970.527002314797</v>
      </c>
    </row>
    <row r="1320" spans="1:17" x14ac:dyDescent="0.35">
      <c r="A1320" t="s">
        <v>2813</v>
      </c>
      <c r="B1320" t="s">
        <v>2814</v>
      </c>
      <c r="C1320" s="261">
        <v>44951</v>
      </c>
      <c r="D1320" t="s">
        <v>3218</v>
      </c>
      <c r="E1320" t="s">
        <v>3219</v>
      </c>
      <c r="F1320" s="262">
        <v>0</v>
      </c>
      <c r="G1320" t="s">
        <v>261</v>
      </c>
      <c r="H1320" s="263">
        <v>23000</v>
      </c>
      <c r="I1320" s="262">
        <v>10.37</v>
      </c>
      <c r="J1320" t="s">
        <v>262</v>
      </c>
      <c r="K1320" s="263">
        <v>11.28</v>
      </c>
      <c r="L1320" t="s">
        <v>263</v>
      </c>
      <c r="M1320" t="s">
        <v>264</v>
      </c>
      <c r="N1320" t="s">
        <v>265</v>
      </c>
      <c r="O1320" t="s">
        <v>900</v>
      </c>
      <c r="P1320" t="s">
        <v>3220</v>
      </c>
      <c r="Q1320" s="261">
        <v>44970.527002314797</v>
      </c>
    </row>
    <row r="1321" spans="1:17" x14ac:dyDescent="0.35">
      <c r="A1321" t="s">
        <v>2813</v>
      </c>
      <c r="B1321" t="s">
        <v>2814</v>
      </c>
      <c r="C1321" s="261">
        <v>44952</v>
      </c>
      <c r="D1321" t="s">
        <v>3221</v>
      </c>
      <c r="E1321" t="s">
        <v>3222</v>
      </c>
      <c r="F1321" s="262">
        <v>0</v>
      </c>
      <c r="G1321" t="s">
        <v>261</v>
      </c>
      <c r="H1321" s="263">
        <v>1200000</v>
      </c>
      <c r="I1321" s="262">
        <v>542.77</v>
      </c>
      <c r="J1321" t="s">
        <v>262</v>
      </c>
      <c r="K1321" s="263">
        <v>590.64</v>
      </c>
      <c r="L1321" t="s">
        <v>263</v>
      </c>
      <c r="M1321" t="s">
        <v>264</v>
      </c>
      <c r="N1321" t="s">
        <v>265</v>
      </c>
      <c r="O1321" t="s">
        <v>2859</v>
      </c>
      <c r="P1321" t="s">
        <v>3223</v>
      </c>
      <c r="Q1321" s="261">
        <v>44966.535034722197</v>
      </c>
    </row>
    <row r="1322" spans="1:17" x14ac:dyDescent="0.35">
      <c r="A1322" t="s">
        <v>2813</v>
      </c>
      <c r="B1322" t="s">
        <v>2814</v>
      </c>
      <c r="C1322" s="261">
        <v>44952</v>
      </c>
      <c r="D1322" t="s">
        <v>3224</v>
      </c>
      <c r="E1322" t="s">
        <v>3225</v>
      </c>
      <c r="F1322" s="262">
        <v>0</v>
      </c>
      <c r="G1322" t="s">
        <v>261</v>
      </c>
      <c r="H1322" s="263">
        <v>47577</v>
      </c>
      <c r="I1322" s="262">
        <v>21.45</v>
      </c>
      <c r="J1322" t="s">
        <v>262</v>
      </c>
      <c r="K1322" s="263">
        <v>23.34</v>
      </c>
      <c r="L1322" t="s">
        <v>263</v>
      </c>
      <c r="M1322" t="s">
        <v>264</v>
      </c>
      <c r="N1322" t="s">
        <v>265</v>
      </c>
      <c r="O1322" t="s">
        <v>900</v>
      </c>
      <c r="P1322" t="s">
        <v>3226</v>
      </c>
      <c r="Q1322" s="261">
        <v>44970.527013888903</v>
      </c>
    </row>
    <row r="1323" spans="1:17" x14ac:dyDescent="0.35">
      <c r="A1323" t="s">
        <v>2813</v>
      </c>
      <c r="B1323" t="s">
        <v>2814</v>
      </c>
      <c r="C1323" s="261">
        <v>44966</v>
      </c>
      <c r="D1323" t="s">
        <v>3227</v>
      </c>
      <c r="E1323" t="s">
        <v>3228</v>
      </c>
      <c r="F1323" s="262">
        <v>0</v>
      </c>
      <c r="G1323" t="s">
        <v>261</v>
      </c>
      <c r="H1323" s="263">
        <v>240040</v>
      </c>
      <c r="I1323" s="262">
        <v>108.82</v>
      </c>
      <c r="J1323" t="s">
        <v>262</v>
      </c>
      <c r="K1323" s="263">
        <v>117.29</v>
      </c>
      <c r="L1323" t="s">
        <v>263</v>
      </c>
      <c r="M1323" t="s">
        <v>264</v>
      </c>
      <c r="N1323" t="s">
        <v>265</v>
      </c>
      <c r="O1323" t="s">
        <v>1588</v>
      </c>
      <c r="P1323" t="s">
        <v>3229</v>
      </c>
      <c r="Q1323" s="261">
        <v>44982.594398148103</v>
      </c>
    </row>
    <row r="1324" spans="1:17" x14ac:dyDescent="0.35">
      <c r="A1324" t="s">
        <v>2813</v>
      </c>
      <c r="B1324" t="s">
        <v>2814</v>
      </c>
      <c r="C1324" s="261">
        <v>44970</v>
      </c>
      <c r="D1324" t="s">
        <v>3230</v>
      </c>
      <c r="E1324" t="s">
        <v>3231</v>
      </c>
      <c r="F1324" s="262">
        <v>0</v>
      </c>
      <c r="G1324" t="s">
        <v>261</v>
      </c>
      <c r="H1324" s="263">
        <v>50000</v>
      </c>
      <c r="I1324" s="262">
        <v>22.67</v>
      </c>
      <c r="J1324" t="s">
        <v>262</v>
      </c>
      <c r="K1324" s="263">
        <v>24.2</v>
      </c>
      <c r="L1324" t="s">
        <v>263</v>
      </c>
      <c r="M1324" t="s">
        <v>264</v>
      </c>
      <c r="N1324" t="s">
        <v>265</v>
      </c>
      <c r="O1324" t="s">
        <v>1588</v>
      </c>
      <c r="P1324" t="s">
        <v>3232</v>
      </c>
      <c r="Q1324" s="261">
        <v>44982.594432870399</v>
      </c>
    </row>
    <row r="1325" spans="1:17" x14ac:dyDescent="0.35">
      <c r="A1325" t="s">
        <v>2813</v>
      </c>
      <c r="B1325" t="s">
        <v>2814</v>
      </c>
      <c r="C1325" s="261">
        <v>44984</v>
      </c>
      <c r="D1325" t="s">
        <v>3233</v>
      </c>
      <c r="E1325" t="s">
        <v>3234</v>
      </c>
      <c r="F1325" s="262">
        <v>0</v>
      </c>
      <c r="G1325" t="s">
        <v>261</v>
      </c>
      <c r="H1325" s="263">
        <v>2500</v>
      </c>
      <c r="I1325" s="262">
        <v>1.1399999999999999</v>
      </c>
      <c r="J1325" t="s">
        <v>262</v>
      </c>
      <c r="K1325" s="263">
        <v>1.2</v>
      </c>
      <c r="L1325" t="s">
        <v>263</v>
      </c>
      <c r="M1325" t="s">
        <v>264</v>
      </c>
      <c r="N1325" t="s">
        <v>265</v>
      </c>
      <c r="O1325" t="s">
        <v>900</v>
      </c>
      <c r="P1325" t="s">
        <v>3235</v>
      </c>
      <c r="Q1325" s="261">
        <v>44992.439502314803</v>
      </c>
    </row>
    <row r="1326" spans="1:17" x14ac:dyDescent="0.35">
      <c r="A1326" t="s">
        <v>2813</v>
      </c>
      <c r="B1326" t="s">
        <v>2814</v>
      </c>
      <c r="C1326" s="261">
        <v>44994</v>
      </c>
      <c r="D1326" t="s">
        <v>3236</v>
      </c>
      <c r="E1326" t="s">
        <v>3237</v>
      </c>
      <c r="F1326" s="262">
        <v>0</v>
      </c>
      <c r="G1326" t="s">
        <v>3238</v>
      </c>
      <c r="H1326" s="263">
        <v>110.5</v>
      </c>
      <c r="I1326" s="262">
        <v>110.5</v>
      </c>
      <c r="J1326" t="s">
        <v>262</v>
      </c>
      <c r="K1326" s="263">
        <v>117.54</v>
      </c>
      <c r="L1326" t="s">
        <v>263</v>
      </c>
      <c r="M1326" t="s">
        <v>264</v>
      </c>
      <c r="N1326" t="s">
        <v>265</v>
      </c>
      <c r="O1326" t="s">
        <v>351</v>
      </c>
      <c r="P1326" t="s">
        <v>3239</v>
      </c>
      <c r="Q1326" s="261">
        <v>45023.343310185199</v>
      </c>
    </row>
    <row r="1327" spans="1:17" x14ac:dyDescent="0.35">
      <c r="A1327" t="s">
        <v>2813</v>
      </c>
      <c r="B1327" t="s">
        <v>2814</v>
      </c>
      <c r="C1327" s="261">
        <v>45014</v>
      </c>
      <c r="D1327" t="s">
        <v>1135</v>
      </c>
      <c r="E1327" t="s">
        <v>3240</v>
      </c>
      <c r="F1327" s="262">
        <v>0</v>
      </c>
      <c r="G1327" t="s">
        <v>261</v>
      </c>
      <c r="H1327" s="263">
        <v>-200000</v>
      </c>
      <c r="I1327" s="262">
        <v>-92.29</v>
      </c>
      <c r="J1327" t="s">
        <v>262</v>
      </c>
      <c r="K1327" s="263">
        <v>-99.15</v>
      </c>
      <c r="L1327" t="s">
        <v>263</v>
      </c>
      <c r="M1327" t="s">
        <v>264</v>
      </c>
      <c r="N1327" t="s">
        <v>265</v>
      </c>
      <c r="O1327" t="s">
        <v>294</v>
      </c>
      <c r="P1327" t="s">
        <v>3241</v>
      </c>
      <c r="Q1327" s="261">
        <v>45029.6500578704</v>
      </c>
    </row>
    <row r="1328" spans="1:17" x14ac:dyDescent="0.35">
      <c r="A1328" t="s">
        <v>2813</v>
      </c>
      <c r="B1328" t="s">
        <v>2814</v>
      </c>
      <c r="C1328" s="261">
        <v>45014</v>
      </c>
      <c r="D1328" t="s">
        <v>2285</v>
      </c>
      <c r="E1328" t="s">
        <v>3242</v>
      </c>
      <c r="F1328" s="262">
        <v>0</v>
      </c>
      <c r="G1328" t="s">
        <v>261</v>
      </c>
      <c r="H1328" s="263">
        <v>-990000</v>
      </c>
      <c r="I1328" s="262">
        <v>-493.57</v>
      </c>
      <c r="J1328" t="s">
        <v>262</v>
      </c>
      <c r="K1328" s="263">
        <v>-530.24</v>
      </c>
      <c r="L1328" t="s">
        <v>263</v>
      </c>
      <c r="M1328" t="s">
        <v>264</v>
      </c>
      <c r="N1328" t="s">
        <v>265</v>
      </c>
      <c r="O1328" t="s">
        <v>850</v>
      </c>
      <c r="P1328" t="s">
        <v>3243</v>
      </c>
      <c r="Q1328" s="261">
        <v>45029.6500578704</v>
      </c>
    </row>
    <row r="1329" spans="1:17" x14ac:dyDescent="0.35">
      <c r="A1329" t="s">
        <v>2813</v>
      </c>
      <c r="B1329" t="s">
        <v>2814</v>
      </c>
      <c r="C1329" s="261">
        <v>45014</v>
      </c>
      <c r="D1329" t="s">
        <v>2370</v>
      </c>
      <c r="E1329" t="s">
        <v>3244</v>
      </c>
      <c r="F1329" s="262">
        <v>0</v>
      </c>
      <c r="G1329" t="s">
        <v>261</v>
      </c>
      <c r="H1329" s="263">
        <v>-154000</v>
      </c>
      <c r="I1329" s="262">
        <v>-69.73</v>
      </c>
      <c r="J1329" t="s">
        <v>262</v>
      </c>
      <c r="K1329" s="263">
        <v>-74.91</v>
      </c>
      <c r="L1329" t="s">
        <v>263</v>
      </c>
      <c r="M1329" t="s">
        <v>264</v>
      </c>
      <c r="N1329" t="s">
        <v>265</v>
      </c>
      <c r="O1329" t="s">
        <v>850</v>
      </c>
      <c r="P1329" t="s">
        <v>3245</v>
      </c>
      <c r="Q1329" s="261">
        <v>45029.6500578704</v>
      </c>
    </row>
    <row r="1330" spans="1:17" x14ac:dyDescent="0.35">
      <c r="A1330" t="s">
        <v>2813</v>
      </c>
      <c r="B1330" t="s">
        <v>2814</v>
      </c>
      <c r="C1330" s="261">
        <v>45014</v>
      </c>
      <c r="D1330" t="s">
        <v>2288</v>
      </c>
      <c r="E1330" t="s">
        <v>3246</v>
      </c>
      <c r="F1330" s="262">
        <v>0</v>
      </c>
      <c r="G1330" t="s">
        <v>261</v>
      </c>
      <c r="H1330" s="263">
        <v>-264000</v>
      </c>
      <c r="I1330" s="262">
        <v>-123.17</v>
      </c>
      <c r="J1330" t="s">
        <v>262</v>
      </c>
      <c r="K1330" s="263">
        <v>-132.32</v>
      </c>
      <c r="L1330" t="s">
        <v>263</v>
      </c>
      <c r="M1330" t="s">
        <v>264</v>
      </c>
      <c r="N1330" t="s">
        <v>265</v>
      </c>
      <c r="O1330" t="s">
        <v>850</v>
      </c>
      <c r="P1330" t="s">
        <v>3247</v>
      </c>
      <c r="Q1330" s="261">
        <v>45029.6500578704</v>
      </c>
    </row>
    <row r="1331" spans="1:17" x14ac:dyDescent="0.35">
      <c r="A1331" t="s">
        <v>2813</v>
      </c>
      <c r="B1331" t="s">
        <v>2814</v>
      </c>
      <c r="C1331" s="261">
        <v>45014</v>
      </c>
      <c r="D1331" t="s">
        <v>2291</v>
      </c>
      <c r="E1331" t="s">
        <v>3248</v>
      </c>
      <c r="F1331" s="262">
        <v>0</v>
      </c>
      <c r="G1331" t="s">
        <v>261</v>
      </c>
      <c r="H1331" s="263">
        <v>-23000</v>
      </c>
      <c r="I1331" s="262">
        <v>-10.73</v>
      </c>
      <c r="J1331" t="s">
        <v>262</v>
      </c>
      <c r="K1331" s="263">
        <v>-11.53</v>
      </c>
      <c r="L1331" t="s">
        <v>263</v>
      </c>
      <c r="M1331" t="s">
        <v>264</v>
      </c>
      <c r="N1331" t="s">
        <v>265</v>
      </c>
      <c r="O1331" t="s">
        <v>850</v>
      </c>
      <c r="P1331" t="s">
        <v>3249</v>
      </c>
      <c r="Q1331" s="261">
        <v>45029.6500578704</v>
      </c>
    </row>
    <row r="1332" spans="1:17" x14ac:dyDescent="0.35">
      <c r="A1332" t="s">
        <v>2813</v>
      </c>
      <c r="B1332" t="s">
        <v>2814</v>
      </c>
      <c r="C1332" s="261">
        <v>45014</v>
      </c>
      <c r="D1332" t="s">
        <v>898</v>
      </c>
      <c r="E1332" t="s">
        <v>3250</v>
      </c>
      <c r="F1332" s="262">
        <v>0</v>
      </c>
      <c r="G1332" t="s">
        <v>261</v>
      </c>
      <c r="H1332" s="263">
        <v>-131000</v>
      </c>
      <c r="I1332" s="262">
        <v>-61.66</v>
      </c>
      <c r="J1332" t="s">
        <v>262</v>
      </c>
      <c r="K1332" s="263">
        <v>-66.239999999999995</v>
      </c>
      <c r="L1332" t="s">
        <v>263</v>
      </c>
      <c r="M1332" t="s">
        <v>264</v>
      </c>
      <c r="N1332" t="s">
        <v>265</v>
      </c>
      <c r="O1332" t="s">
        <v>850</v>
      </c>
      <c r="P1332" t="s">
        <v>3251</v>
      </c>
      <c r="Q1332" s="261">
        <v>45029.6500578704</v>
      </c>
    </row>
    <row r="1333" spans="1:17" x14ac:dyDescent="0.35">
      <c r="A1333" t="s">
        <v>2813</v>
      </c>
      <c r="B1333" t="s">
        <v>2814</v>
      </c>
      <c r="C1333" s="261">
        <v>45014</v>
      </c>
      <c r="D1333" t="s">
        <v>2294</v>
      </c>
      <c r="E1333" t="s">
        <v>3252</v>
      </c>
      <c r="F1333" s="262">
        <v>0</v>
      </c>
      <c r="G1333" t="s">
        <v>261</v>
      </c>
      <c r="H1333" s="263">
        <v>-60000</v>
      </c>
      <c r="I1333" s="262">
        <v>-27.69</v>
      </c>
      <c r="J1333" t="s">
        <v>262</v>
      </c>
      <c r="K1333" s="263">
        <v>-29.75</v>
      </c>
      <c r="L1333" t="s">
        <v>263</v>
      </c>
      <c r="M1333" t="s">
        <v>264</v>
      </c>
      <c r="N1333" t="s">
        <v>265</v>
      </c>
      <c r="O1333" t="s">
        <v>273</v>
      </c>
      <c r="P1333" t="s">
        <v>3253</v>
      </c>
      <c r="Q1333" s="261">
        <v>45029.650069444397</v>
      </c>
    </row>
    <row r="1334" spans="1:17" x14ac:dyDescent="0.35">
      <c r="A1334" t="s">
        <v>2813</v>
      </c>
      <c r="B1334" t="s">
        <v>2814</v>
      </c>
      <c r="C1334" s="261">
        <v>45014</v>
      </c>
      <c r="D1334" t="s">
        <v>3254</v>
      </c>
      <c r="E1334" t="s">
        <v>3255</v>
      </c>
      <c r="F1334" s="262">
        <v>0</v>
      </c>
      <c r="G1334" t="s">
        <v>261</v>
      </c>
      <c r="H1334" s="263">
        <v>-188800</v>
      </c>
      <c r="I1334" s="262">
        <v>-91.48</v>
      </c>
      <c r="J1334" t="s">
        <v>262</v>
      </c>
      <c r="K1334" s="263">
        <v>-98.28</v>
      </c>
      <c r="L1334" t="s">
        <v>263</v>
      </c>
      <c r="M1334" t="s">
        <v>264</v>
      </c>
      <c r="N1334" t="s">
        <v>265</v>
      </c>
      <c r="O1334" t="s">
        <v>294</v>
      </c>
      <c r="P1334" t="s">
        <v>3256</v>
      </c>
      <c r="Q1334" s="261">
        <v>45029.650069444397</v>
      </c>
    </row>
    <row r="1335" spans="1:17" x14ac:dyDescent="0.35">
      <c r="A1335" t="s">
        <v>2813</v>
      </c>
      <c r="B1335" t="s">
        <v>2814</v>
      </c>
      <c r="C1335" s="261">
        <v>45027</v>
      </c>
      <c r="D1335" t="s">
        <v>3257</v>
      </c>
      <c r="E1335" t="s">
        <v>3258</v>
      </c>
      <c r="F1335" s="262">
        <v>0</v>
      </c>
      <c r="G1335" t="s">
        <v>261</v>
      </c>
      <c r="H1335" s="263">
        <v>197154</v>
      </c>
      <c r="I1335" s="262">
        <v>88.01</v>
      </c>
      <c r="J1335" t="s">
        <v>262</v>
      </c>
      <c r="K1335" s="263">
        <v>95.78</v>
      </c>
      <c r="L1335" t="s">
        <v>263</v>
      </c>
      <c r="M1335" t="s">
        <v>264</v>
      </c>
      <c r="N1335" t="s">
        <v>265</v>
      </c>
      <c r="O1335" t="s">
        <v>900</v>
      </c>
      <c r="P1335" t="s">
        <v>3259</v>
      </c>
      <c r="Q1335" s="261">
        <v>45048.448310185202</v>
      </c>
    </row>
    <row r="1336" spans="1:17" x14ac:dyDescent="0.35">
      <c r="A1336" t="s">
        <v>2813</v>
      </c>
      <c r="B1336" t="s">
        <v>2814</v>
      </c>
      <c r="C1336" s="261">
        <v>45036</v>
      </c>
      <c r="D1336" t="s">
        <v>3260</v>
      </c>
      <c r="E1336" t="s">
        <v>3261</v>
      </c>
      <c r="F1336" s="262">
        <v>0</v>
      </c>
      <c r="G1336" t="s">
        <v>261</v>
      </c>
      <c r="H1336" s="263">
        <v>1200000</v>
      </c>
      <c r="I1336" s="262">
        <v>535.66999999999996</v>
      </c>
      <c r="J1336" t="s">
        <v>262</v>
      </c>
      <c r="K1336" s="263">
        <v>587.95000000000005</v>
      </c>
      <c r="L1336" t="s">
        <v>263</v>
      </c>
      <c r="M1336" t="s">
        <v>264</v>
      </c>
      <c r="N1336" t="s">
        <v>265</v>
      </c>
      <c r="O1336" t="s">
        <v>2859</v>
      </c>
      <c r="P1336" t="s">
        <v>3262</v>
      </c>
      <c r="Q1336" s="261">
        <v>45042.527835648201</v>
      </c>
    </row>
    <row r="1337" spans="1:17" x14ac:dyDescent="0.35">
      <c r="C1337" s="261"/>
      <c r="E1337" s="264" t="s">
        <v>3314</v>
      </c>
      <c r="F1337" s="265"/>
      <c r="G1337" s="264"/>
      <c r="H1337" s="266"/>
      <c r="I1337" s="265"/>
      <c r="J1337" s="264"/>
      <c r="K1337" s="266">
        <f>SUBTOTAL(109,K1183:K1336)</f>
        <v>31217.27</v>
      </c>
      <c r="Q1337" s="261"/>
    </row>
    <row r="1338" spans="1:17" x14ac:dyDescent="0.35">
      <c r="C1338" s="261"/>
      <c r="F1338" s="262"/>
      <c r="H1338" s="263"/>
      <c r="I1338" s="262"/>
      <c r="K1338" s="263"/>
      <c r="Q1338" s="261"/>
    </row>
    <row r="1339" spans="1:17" x14ac:dyDescent="0.35">
      <c r="K1339" s="275"/>
    </row>
    <row r="1340" spans="1:17" x14ac:dyDescent="0.35">
      <c r="K1340" s="276"/>
      <c r="M1340" s="275"/>
    </row>
    <row r="1341" spans="1:17" x14ac:dyDescent="0.35">
      <c r="I1341" s="279"/>
      <c r="J1341" s="279"/>
      <c r="K1341" s="279"/>
      <c r="L1341" s="279"/>
      <c r="M1341" s="276"/>
    </row>
    <row r="1342" spans="1:17" ht="15.5" x14ac:dyDescent="0.35">
      <c r="I1342" s="280" t="s">
        <v>3263</v>
      </c>
      <c r="J1342" s="280"/>
      <c r="K1342" s="281"/>
      <c r="L1342" s="281">
        <f>K222+K309+K422+K553+K595+K627+K684+K745+K785+K848+K966+K969+K1182+K1337</f>
        <v>995861.04</v>
      </c>
      <c r="M1342" s="282"/>
    </row>
    <row r="1343" spans="1:17" ht="15.5" x14ac:dyDescent="0.35">
      <c r="F1343" s="220"/>
      <c r="G1343" s="220"/>
      <c r="H1343" s="267"/>
      <c r="I1343" s="267"/>
    </row>
    <row r="1344" spans="1:17" ht="15.5" x14ac:dyDescent="0.35">
      <c r="F1344" s="220"/>
      <c r="G1344" s="220"/>
      <c r="H1344" s="267"/>
      <c r="I1344" s="267"/>
      <c r="J1344" s="220"/>
      <c r="K1344" s="220"/>
      <c r="L1344" s="267"/>
      <c r="M1344" s="267"/>
    </row>
    <row r="1345" spans="12:12" x14ac:dyDescent="0.35">
      <c r="L1345" s="275"/>
    </row>
    <row r="1347" spans="12:12" x14ac:dyDescent="0.35">
      <c r="L1347" s="27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473F-CB80-47A8-9729-0C647FA03E0F}">
  <dimension ref="B1:N177"/>
  <sheetViews>
    <sheetView topLeftCell="A77" workbookViewId="0">
      <selection activeCell="H82" sqref="H82"/>
    </sheetView>
  </sheetViews>
  <sheetFormatPr baseColWidth="10" defaultColWidth="9.36328125" defaultRowHeight="15.5" x14ac:dyDescent="0.35"/>
  <cols>
    <col min="1" max="1" width="4.453125" style="96" customWidth="1"/>
    <col min="2" max="2" width="3.36328125" style="96" customWidth="1"/>
    <col min="3" max="3" width="53.54296875" style="96" customWidth="1"/>
    <col min="4" max="4" width="21.08984375" style="115" customWidth="1"/>
    <col min="5" max="5" width="18.81640625" style="115" customWidth="1"/>
    <col min="6" max="6" width="15.54296875" style="115" customWidth="1"/>
    <col min="7" max="7" width="12.08984375" style="96" bestFit="1" customWidth="1"/>
    <col min="8" max="8" width="21.453125" style="96" customWidth="1"/>
    <col min="9" max="9" width="16.6328125" style="96" customWidth="1"/>
    <col min="10" max="10" width="19.453125" style="96" customWidth="1"/>
    <col min="11" max="11" width="19" style="96" customWidth="1"/>
    <col min="12" max="12" width="26" style="96" customWidth="1"/>
    <col min="13" max="13" width="21.36328125" style="96" customWidth="1"/>
    <col min="14" max="14" width="7" style="96" customWidth="1"/>
    <col min="15" max="15" width="24.36328125" style="96" customWidth="1"/>
    <col min="16" max="16" width="26.453125" style="96" customWidth="1"/>
    <col min="17" max="17" width="30.36328125" style="96" customWidth="1"/>
    <col min="18" max="18" width="33" style="96" customWidth="1"/>
    <col min="19" max="20" width="22.6328125" style="96" customWidth="1"/>
    <col min="21" max="21" width="23.453125" style="96" customWidth="1"/>
    <col min="22" max="22" width="32.36328125" style="96" customWidth="1"/>
    <col min="23" max="23" width="9.36328125" style="96"/>
    <col min="24" max="24" width="17.6328125" style="96" customWidth="1"/>
    <col min="25" max="25" width="26.453125" style="96" customWidth="1"/>
    <col min="26" max="26" width="22.453125" style="96" customWidth="1"/>
    <col min="27" max="27" width="29.6328125" style="96" customWidth="1"/>
    <col min="28" max="28" width="23.453125" style="96" customWidth="1"/>
    <col min="29" max="29" width="18.453125" style="96" customWidth="1"/>
    <col min="30" max="30" width="17.453125" style="96" customWidth="1"/>
    <col min="31" max="31" width="25.36328125" style="96" customWidth="1"/>
    <col min="32" max="16384" width="9.36328125" style="96"/>
  </cols>
  <sheetData>
    <row r="1" spans="2:13" ht="33.75" customHeight="1" x14ac:dyDescent="1">
      <c r="C1" s="322" t="s">
        <v>0</v>
      </c>
      <c r="D1" s="322"/>
      <c r="E1" s="322"/>
      <c r="F1" s="322"/>
      <c r="G1" s="97"/>
      <c r="H1" s="98"/>
      <c r="I1" s="98"/>
      <c r="L1" s="99"/>
      <c r="M1" s="100"/>
    </row>
    <row r="2" spans="2:13" ht="25.5" customHeight="1" x14ac:dyDescent="0.45">
      <c r="C2" s="323" t="s">
        <v>161</v>
      </c>
      <c r="D2" s="323"/>
      <c r="E2" s="323"/>
      <c r="F2" s="323"/>
      <c r="L2" s="99"/>
      <c r="M2" s="100"/>
    </row>
    <row r="3" spans="2:13" ht="9.75" customHeight="1" x14ac:dyDescent="0.35">
      <c r="C3" s="101"/>
      <c r="D3" s="101"/>
      <c r="E3" s="101"/>
      <c r="F3" s="101"/>
      <c r="L3" s="99"/>
      <c r="M3" s="100"/>
    </row>
    <row r="4" spans="2:13" ht="49.5" customHeight="1" x14ac:dyDescent="0.35">
      <c r="C4" s="101"/>
      <c r="D4" s="102" t="s">
        <v>162</v>
      </c>
      <c r="E4" s="102" t="str">
        <f>'1) Tableau budgétaire 1'!E5</f>
        <v>Organisation recipiendiaire 2 (budget en USD)</v>
      </c>
      <c r="F4" s="102" t="str">
        <f>'1) Tableau budgétaire 1'!F5</f>
        <v>Organisation recipiendiaire 3 (budget en USD)</v>
      </c>
      <c r="G4" s="103" t="s">
        <v>7</v>
      </c>
      <c r="L4" s="99"/>
      <c r="M4" s="100"/>
    </row>
    <row r="5" spans="2:13" x14ac:dyDescent="0.35">
      <c r="B5" s="313" t="s">
        <v>163</v>
      </c>
      <c r="C5" s="314"/>
      <c r="D5" s="314"/>
      <c r="E5" s="314"/>
      <c r="F5" s="314"/>
      <c r="G5" s="315"/>
      <c r="L5" s="99"/>
      <c r="M5" s="100"/>
    </row>
    <row r="6" spans="2:13" x14ac:dyDescent="0.35">
      <c r="C6" s="313" t="s">
        <v>164</v>
      </c>
      <c r="D6" s="314"/>
      <c r="E6" s="314"/>
      <c r="F6" s="314"/>
      <c r="G6" s="315"/>
      <c r="L6" s="99"/>
      <c r="M6" s="100"/>
    </row>
    <row r="7" spans="2:13" ht="16" thickBot="1" x14ac:dyDescent="0.4">
      <c r="C7" s="104" t="s">
        <v>165</v>
      </c>
      <c r="D7" s="105">
        <f>'1) Tableau budgétaire 1'!G16</f>
        <v>155750</v>
      </c>
      <c r="E7" s="105">
        <f>'1) Tableau budgétaire 1'!E16</f>
        <v>0</v>
      </c>
      <c r="F7" s="105">
        <f>'1) Tableau budgétaire 1'!F16</f>
        <v>0</v>
      </c>
      <c r="G7" s="106">
        <f t="shared" ref="G7:G15" si="0">SUM(D7:F7)</f>
        <v>155750</v>
      </c>
      <c r="L7" s="99"/>
      <c r="M7" s="100"/>
    </row>
    <row r="8" spans="2:13" ht="21.75" customHeight="1" x14ac:dyDescent="0.35">
      <c r="C8" s="107" t="s">
        <v>166</v>
      </c>
      <c r="D8" s="108">
        <v>11869</v>
      </c>
      <c r="E8" s="94"/>
      <c r="F8" s="94"/>
      <c r="G8" s="109">
        <f>SUM(D8:F8)</f>
        <v>11869</v>
      </c>
    </row>
    <row r="9" spans="2:13" x14ac:dyDescent="0.35">
      <c r="C9" s="110" t="s">
        <v>167</v>
      </c>
      <c r="D9" s="95">
        <v>1286</v>
      </c>
      <c r="E9" s="75"/>
      <c r="F9" s="75"/>
      <c r="G9" s="109">
        <f>SUM(D9:F9)</f>
        <v>1286</v>
      </c>
    </row>
    <row r="10" spans="2:13" ht="15.75" customHeight="1" x14ac:dyDescent="0.35">
      <c r="C10" s="110" t="s">
        <v>168</v>
      </c>
      <c r="D10" s="95">
        <v>914</v>
      </c>
      <c r="E10" s="95"/>
      <c r="F10" s="95"/>
      <c r="G10" s="109">
        <f>SUM(D10:F10)</f>
        <v>914</v>
      </c>
    </row>
    <row r="11" spans="2:13" x14ac:dyDescent="0.35">
      <c r="C11" s="111" t="s">
        <v>169</v>
      </c>
      <c r="D11" s="95">
        <v>7470</v>
      </c>
      <c r="E11" s="95"/>
      <c r="F11" s="95"/>
      <c r="G11" s="109">
        <f t="shared" si="0"/>
        <v>7470</v>
      </c>
    </row>
    <row r="12" spans="2:13" x14ac:dyDescent="0.35">
      <c r="C12" s="110" t="s">
        <v>170</v>
      </c>
      <c r="D12" s="95">
        <v>0</v>
      </c>
      <c r="E12" s="95"/>
      <c r="F12" s="95"/>
      <c r="G12" s="109">
        <f t="shared" si="0"/>
        <v>0</v>
      </c>
    </row>
    <row r="13" spans="2:13" ht="21.75" customHeight="1" x14ac:dyDescent="0.35">
      <c r="C13" s="110" t="s">
        <v>171</v>
      </c>
      <c r="D13" s="95">
        <v>101255</v>
      </c>
      <c r="E13" s="95"/>
      <c r="F13" s="95"/>
      <c r="G13" s="109">
        <f t="shared" si="0"/>
        <v>101255</v>
      </c>
    </row>
    <row r="14" spans="2:13" ht="31" x14ac:dyDescent="0.35">
      <c r="C14" s="110" t="s">
        <v>172</v>
      </c>
      <c r="D14" s="95">
        <v>32956</v>
      </c>
      <c r="E14" s="95"/>
      <c r="F14" s="95"/>
      <c r="G14" s="109">
        <f t="shared" si="0"/>
        <v>32956</v>
      </c>
    </row>
    <row r="15" spans="2:13" ht="25" customHeight="1" x14ac:dyDescent="0.35">
      <c r="C15" s="112" t="s">
        <v>173</v>
      </c>
      <c r="D15" s="113">
        <f>SUM(D8:D14)</f>
        <v>155750</v>
      </c>
      <c r="E15" s="113">
        <f>SUM(E8:E14)</f>
        <v>0</v>
      </c>
      <c r="F15" s="113">
        <f>SUM(F8:F14)</f>
        <v>0</v>
      </c>
      <c r="G15" s="114">
        <f t="shared" si="0"/>
        <v>155750</v>
      </c>
    </row>
    <row r="16" spans="2:13" s="115" customFormat="1" x14ac:dyDescent="0.35">
      <c r="C16" s="116"/>
      <c r="D16" s="117"/>
      <c r="E16" s="117"/>
      <c r="F16" s="117"/>
      <c r="G16" s="118"/>
    </row>
    <row r="17" spans="3:7" x14ac:dyDescent="0.35">
      <c r="C17" s="313" t="s">
        <v>174</v>
      </c>
      <c r="D17" s="314"/>
      <c r="E17" s="314"/>
      <c r="F17" s="314"/>
      <c r="G17" s="315"/>
    </row>
    <row r="18" spans="3:7" ht="16" thickBot="1" x14ac:dyDescent="0.4">
      <c r="C18" s="104" t="s">
        <v>175</v>
      </c>
      <c r="D18" s="105">
        <f>'1) Tableau budgétaire 1'!G26</f>
        <v>126400</v>
      </c>
      <c r="E18" s="105">
        <f>'1) Tableau budgétaire 1'!E26</f>
        <v>0</v>
      </c>
      <c r="F18" s="105">
        <f>'1) Tableau budgétaire 1'!F26</f>
        <v>0</v>
      </c>
      <c r="G18" s="106">
        <f t="shared" ref="G18:G26" si="1">SUM(D18:F18)</f>
        <v>126400</v>
      </c>
    </row>
    <row r="19" spans="3:7" x14ac:dyDescent="0.35">
      <c r="C19" s="107" t="s">
        <v>166</v>
      </c>
      <c r="D19" s="108">
        <v>11868</v>
      </c>
      <c r="E19" s="94"/>
      <c r="F19" s="94"/>
      <c r="G19" s="109">
        <f t="shared" si="1"/>
        <v>11868</v>
      </c>
    </row>
    <row r="20" spans="3:7" x14ac:dyDescent="0.35">
      <c r="C20" s="110" t="s">
        <v>167</v>
      </c>
      <c r="D20" s="95">
        <v>1285</v>
      </c>
      <c r="E20" s="75"/>
      <c r="F20" s="75"/>
      <c r="G20" s="109">
        <f t="shared" si="1"/>
        <v>1285</v>
      </c>
    </row>
    <row r="21" spans="3:7" ht="31" x14ac:dyDescent="0.35">
      <c r="C21" s="110" t="s">
        <v>168</v>
      </c>
      <c r="D21" s="95">
        <v>914</v>
      </c>
      <c r="E21" s="95"/>
      <c r="F21" s="95"/>
      <c r="G21" s="109">
        <f t="shared" si="1"/>
        <v>914</v>
      </c>
    </row>
    <row r="22" spans="3:7" x14ac:dyDescent="0.35">
      <c r="C22" s="111" t="s">
        <v>169</v>
      </c>
      <c r="D22" s="95">
        <v>7470</v>
      </c>
      <c r="E22" s="95"/>
      <c r="F22" s="95"/>
      <c r="G22" s="109">
        <f t="shared" si="1"/>
        <v>7470</v>
      </c>
    </row>
    <row r="23" spans="3:7" x14ac:dyDescent="0.35">
      <c r="C23" s="110" t="s">
        <v>170</v>
      </c>
      <c r="D23" s="95">
        <v>0</v>
      </c>
      <c r="E23" s="95"/>
      <c r="F23" s="95"/>
      <c r="G23" s="109">
        <f t="shared" si="1"/>
        <v>0</v>
      </c>
    </row>
    <row r="24" spans="3:7" x14ac:dyDescent="0.35">
      <c r="C24" s="110" t="s">
        <v>171</v>
      </c>
      <c r="D24" s="95">
        <v>48200</v>
      </c>
      <c r="E24" s="95"/>
      <c r="F24" s="95"/>
      <c r="G24" s="109">
        <f t="shared" si="1"/>
        <v>48200</v>
      </c>
    </row>
    <row r="25" spans="3:7" ht="31" x14ac:dyDescent="0.35">
      <c r="C25" s="110" t="s">
        <v>172</v>
      </c>
      <c r="D25" s="95">
        <v>56663</v>
      </c>
      <c r="E25" s="95"/>
      <c r="F25" s="95"/>
      <c r="G25" s="109">
        <f t="shared" si="1"/>
        <v>56663</v>
      </c>
    </row>
    <row r="26" spans="3:7" x14ac:dyDescent="0.35">
      <c r="C26" s="112" t="s">
        <v>173</v>
      </c>
      <c r="D26" s="113">
        <f>SUM(D19:D25)</f>
        <v>126400</v>
      </c>
      <c r="E26" s="113">
        <f t="shared" ref="E26:F26" si="2">SUM(E19:E25)</f>
        <v>0</v>
      </c>
      <c r="F26" s="113">
        <f t="shared" si="2"/>
        <v>0</v>
      </c>
      <c r="G26" s="119">
        <f t="shared" si="1"/>
        <v>126400</v>
      </c>
    </row>
    <row r="27" spans="3:7" s="115" customFormat="1" x14ac:dyDescent="0.35">
      <c r="C27" s="116"/>
      <c r="D27" s="117"/>
      <c r="E27" s="117"/>
      <c r="F27" s="117"/>
      <c r="G27" s="120"/>
    </row>
    <row r="28" spans="3:7" x14ac:dyDescent="0.35">
      <c r="C28" s="313" t="s">
        <v>176</v>
      </c>
      <c r="D28" s="314"/>
      <c r="E28" s="314"/>
      <c r="F28" s="314"/>
      <c r="G28" s="315"/>
    </row>
    <row r="29" spans="3:7" ht="16" thickBot="1" x14ac:dyDescent="0.4">
      <c r="C29" s="104" t="s">
        <v>177</v>
      </c>
      <c r="D29" s="105">
        <f>'1) Tableau budgétaire 1'!G36</f>
        <v>44910</v>
      </c>
      <c r="E29" s="105">
        <f>'1) Tableau budgétaire 1'!E36</f>
        <v>0</v>
      </c>
      <c r="F29" s="105">
        <f>'1) Tableau budgétaire 1'!F36</f>
        <v>0</v>
      </c>
      <c r="G29" s="106">
        <f t="shared" ref="G29:G37" si="3">SUM(D29:F29)</f>
        <v>44910</v>
      </c>
    </row>
    <row r="30" spans="3:7" x14ac:dyDescent="0.35">
      <c r="C30" s="107" t="s">
        <v>166</v>
      </c>
      <c r="D30" s="108">
        <v>9868</v>
      </c>
      <c r="E30" s="94"/>
      <c r="F30" s="94"/>
      <c r="G30" s="109">
        <f t="shared" si="3"/>
        <v>9868</v>
      </c>
    </row>
    <row r="31" spans="3:7" s="115" customFormat="1" ht="15.75" customHeight="1" x14ac:dyDescent="0.35">
      <c r="C31" s="110" t="s">
        <v>167</v>
      </c>
      <c r="D31" s="95">
        <v>1485</v>
      </c>
      <c r="E31" s="75"/>
      <c r="F31" s="75"/>
      <c r="G31" s="109">
        <f t="shared" si="3"/>
        <v>1485</v>
      </c>
    </row>
    <row r="32" spans="3:7" s="115" customFormat="1" ht="31" x14ac:dyDescent="0.35">
      <c r="C32" s="110" t="s">
        <v>168</v>
      </c>
      <c r="D32" s="95">
        <v>914</v>
      </c>
      <c r="E32" s="95"/>
      <c r="F32" s="95"/>
      <c r="G32" s="109">
        <f t="shared" si="3"/>
        <v>914</v>
      </c>
    </row>
    <row r="33" spans="3:7" s="115" customFormat="1" x14ac:dyDescent="0.35">
      <c r="C33" s="111" t="s">
        <v>169</v>
      </c>
      <c r="D33" s="95">
        <v>7733</v>
      </c>
      <c r="E33" s="95"/>
      <c r="F33" s="95"/>
      <c r="G33" s="109">
        <f t="shared" si="3"/>
        <v>7733</v>
      </c>
    </row>
    <row r="34" spans="3:7" x14ac:dyDescent="0.35">
      <c r="C34" s="110" t="s">
        <v>170</v>
      </c>
      <c r="D34" s="95">
        <v>0</v>
      </c>
      <c r="E34" s="95"/>
      <c r="F34" s="95"/>
      <c r="G34" s="109">
        <f t="shared" si="3"/>
        <v>0</v>
      </c>
    </row>
    <row r="35" spans="3:7" x14ac:dyDescent="0.35">
      <c r="C35" s="110" t="s">
        <v>171</v>
      </c>
      <c r="D35" s="95">
        <v>15000</v>
      </c>
      <c r="E35" s="95"/>
      <c r="F35" s="95"/>
      <c r="G35" s="109">
        <f t="shared" si="3"/>
        <v>15000</v>
      </c>
    </row>
    <row r="36" spans="3:7" ht="31" x14ac:dyDescent="0.35">
      <c r="C36" s="110" t="s">
        <v>172</v>
      </c>
      <c r="D36" s="95">
        <v>9910</v>
      </c>
      <c r="E36" s="95"/>
      <c r="F36" s="95"/>
      <c r="G36" s="109">
        <f t="shared" si="3"/>
        <v>9910</v>
      </c>
    </row>
    <row r="37" spans="3:7" x14ac:dyDescent="0.35">
      <c r="C37" s="121" t="s">
        <v>173</v>
      </c>
      <c r="D37" s="122">
        <f>SUM(D30:D36)</f>
        <v>44910</v>
      </c>
      <c r="E37" s="122">
        <f t="shared" ref="E37:F37" si="4">SUM(E30:E36)</f>
        <v>0</v>
      </c>
      <c r="F37" s="122">
        <f t="shared" si="4"/>
        <v>0</v>
      </c>
      <c r="G37" s="123">
        <f t="shared" si="3"/>
        <v>44910</v>
      </c>
    </row>
    <row r="38" spans="3:7" x14ac:dyDescent="0.35">
      <c r="C38" s="124"/>
      <c r="D38" s="125"/>
      <c r="E38" s="125"/>
      <c r="F38" s="125"/>
      <c r="G38" s="126"/>
    </row>
    <row r="39" spans="3:7" s="115" customFormat="1" x14ac:dyDescent="0.35">
      <c r="C39" s="319" t="s">
        <v>178</v>
      </c>
      <c r="D39" s="320"/>
      <c r="E39" s="320"/>
      <c r="F39" s="320"/>
      <c r="G39" s="321"/>
    </row>
    <row r="40" spans="3:7" ht="20.25" customHeight="1" thickBot="1" x14ac:dyDescent="0.4">
      <c r="C40" s="104" t="s">
        <v>179</v>
      </c>
      <c r="D40" s="105">
        <f>'1) Tableau budgétaire 1'!G46</f>
        <v>173813</v>
      </c>
      <c r="E40" s="105">
        <f>'1) Tableau budgétaire 1'!E46</f>
        <v>0</v>
      </c>
      <c r="F40" s="105">
        <f>'1) Tableau budgétaire 1'!F46</f>
        <v>0</v>
      </c>
      <c r="G40" s="106">
        <f t="shared" ref="G40:G48" si="5">SUM(D40:F40)</f>
        <v>173813</v>
      </c>
    </row>
    <row r="41" spans="3:7" x14ac:dyDescent="0.35">
      <c r="C41" s="107" t="s">
        <v>166</v>
      </c>
      <c r="D41" s="108">
        <v>11868</v>
      </c>
      <c r="E41" s="94"/>
      <c r="F41" s="94"/>
      <c r="G41" s="109">
        <f t="shared" si="5"/>
        <v>11868</v>
      </c>
    </row>
    <row r="42" spans="3:7" ht="15.75" customHeight="1" x14ac:dyDescent="0.35">
      <c r="C42" s="110" t="s">
        <v>167</v>
      </c>
      <c r="D42" s="95">
        <v>1285</v>
      </c>
      <c r="E42" s="75"/>
      <c r="F42" s="75"/>
      <c r="G42" s="109">
        <f t="shared" si="5"/>
        <v>1285</v>
      </c>
    </row>
    <row r="43" spans="3:7" ht="32.25" customHeight="1" x14ac:dyDescent="0.35">
      <c r="C43" s="110" t="s">
        <v>168</v>
      </c>
      <c r="D43" s="95">
        <v>914</v>
      </c>
      <c r="E43" s="95"/>
      <c r="F43" s="95"/>
      <c r="G43" s="109">
        <f t="shared" si="5"/>
        <v>914</v>
      </c>
    </row>
    <row r="44" spans="3:7" s="115" customFormat="1" x14ac:dyDescent="0.35">
      <c r="C44" s="111" t="s">
        <v>169</v>
      </c>
      <c r="D44" s="95">
        <v>7470</v>
      </c>
      <c r="E44" s="95"/>
      <c r="F44" s="95"/>
      <c r="G44" s="109">
        <f t="shared" si="5"/>
        <v>7470</v>
      </c>
    </row>
    <row r="45" spans="3:7" x14ac:dyDescent="0.35">
      <c r="C45" s="110" t="s">
        <v>170</v>
      </c>
      <c r="D45" s="95">
        <v>0</v>
      </c>
      <c r="E45" s="95"/>
      <c r="F45" s="95"/>
      <c r="G45" s="109">
        <f t="shared" si="5"/>
        <v>0</v>
      </c>
    </row>
    <row r="46" spans="3:7" x14ac:dyDescent="0.35">
      <c r="C46" s="110" t="s">
        <v>171</v>
      </c>
      <c r="D46" s="95">
        <v>98320</v>
      </c>
      <c r="E46" s="95"/>
      <c r="F46" s="95"/>
      <c r="G46" s="109">
        <f t="shared" si="5"/>
        <v>98320</v>
      </c>
    </row>
    <row r="47" spans="3:7" ht="31" x14ac:dyDescent="0.35">
      <c r="C47" s="110" t="s">
        <v>172</v>
      </c>
      <c r="D47" s="95">
        <v>53956</v>
      </c>
      <c r="E47" s="95"/>
      <c r="F47" s="95"/>
      <c r="G47" s="109">
        <f t="shared" si="5"/>
        <v>53956</v>
      </c>
    </row>
    <row r="48" spans="3:7" x14ac:dyDescent="0.35">
      <c r="C48" s="112" t="s">
        <v>173</v>
      </c>
      <c r="D48" s="113">
        <f>SUM(D41:D47)</f>
        <v>173813</v>
      </c>
      <c r="E48" s="113">
        <f t="shared" ref="E48:F48" si="6">SUM(E41:E47)</f>
        <v>0</v>
      </c>
      <c r="F48" s="113">
        <f t="shared" si="6"/>
        <v>0</v>
      </c>
      <c r="G48" s="119">
        <f t="shared" si="5"/>
        <v>173813</v>
      </c>
    </row>
    <row r="49" spans="2:7" x14ac:dyDescent="0.35">
      <c r="C49" s="124"/>
      <c r="D49" s="125"/>
      <c r="E49" s="125"/>
      <c r="F49" s="125"/>
      <c r="G49" s="126"/>
    </row>
    <row r="50" spans="2:7" s="115" customFormat="1" x14ac:dyDescent="0.35">
      <c r="C50" s="319" t="s">
        <v>80</v>
      </c>
      <c r="D50" s="320"/>
      <c r="E50" s="320"/>
      <c r="F50" s="320"/>
      <c r="G50" s="321"/>
    </row>
    <row r="51" spans="2:7" ht="20.25" customHeight="1" thickBot="1" x14ac:dyDescent="0.4">
      <c r="C51" s="104" t="s">
        <v>180</v>
      </c>
      <c r="D51" s="105">
        <f>'1) Tableau budgétaire 1'!G53</f>
        <v>206094</v>
      </c>
      <c r="E51" s="105">
        <f>'1) Tableau budgétaire 1'!E53</f>
        <v>0</v>
      </c>
      <c r="F51" s="105">
        <f>'1) Tableau budgétaire 1'!F53</f>
        <v>0</v>
      </c>
      <c r="G51" s="106">
        <f t="shared" ref="G51:G59" si="7">SUM(D51:F51)</f>
        <v>206094</v>
      </c>
    </row>
    <row r="52" spans="2:7" x14ac:dyDescent="0.35">
      <c r="C52" s="107" t="s">
        <v>166</v>
      </c>
      <c r="D52" s="108">
        <v>11869</v>
      </c>
      <c r="E52" s="160"/>
      <c r="F52" s="160"/>
      <c r="G52" s="109">
        <f t="shared" si="7"/>
        <v>11869</v>
      </c>
    </row>
    <row r="53" spans="2:7" ht="15.75" customHeight="1" x14ac:dyDescent="0.35">
      <c r="C53" s="110" t="s">
        <v>167</v>
      </c>
      <c r="D53" s="95">
        <v>1286</v>
      </c>
      <c r="E53" s="161"/>
      <c r="F53" s="160"/>
      <c r="G53" s="109">
        <f t="shared" si="7"/>
        <v>1286</v>
      </c>
    </row>
    <row r="54" spans="2:7" ht="32.25" customHeight="1" x14ac:dyDescent="0.35">
      <c r="C54" s="110" t="s">
        <v>168</v>
      </c>
      <c r="D54" s="95">
        <v>913</v>
      </c>
      <c r="E54" s="162"/>
      <c r="F54" s="160"/>
      <c r="G54" s="109">
        <f t="shared" si="7"/>
        <v>913</v>
      </c>
    </row>
    <row r="55" spans="2:7" s="115" customFormat="1" x14ac:dyDescent="0.35">
      <c r="C55" s="111" t="s">
        <v>169</v>
      </c>
      <c r="D55" s="95">
        <v>7470</v>
      </c>
      <c r="E55" s="162"/>
      <c r="F55" s="160"/>
      <c r="G55" s="109">
        <f t="shared" si="7"/>
        <v>7470</v>
      </c>
    </row>
    <row r="56" spans="2:7" x14ac:dyDescent="0.35">
      <c r="C56" s="110" t="s">
        <v>170</v>
      </c>
      <c r="D56" s="95">
        <v>0</v>
      </c>
      <c r="E56" s="162"/>
      <c r="F56" s="160"/>
      <c r="G56" s="109">
        <f t="shared" si="7"/>
        <v>0</v>
      </c>
    </row>
    <row r="57" spans="2:7" x14ac:dyDescent="0.35">
      <c r="C57" s="110" t="s">
        <v>171</v>
      </c>
      <c r="D57" s="95">
        <v>171600</v>
      </c>
      <c r="E57" s="162"/>
      <c r="F57" s="162"/>
      <c r="G57" s="109">
        <f t="shared" si="7"/>
        <v>171600</v>
      </c>
    </row>
    <row r="58" spans="2:7" ht="31" x14ac:dyDescent="0.35">
      <c r="C58" s="110" t="s">
        <v>172</v>
      </c>
      <c r="D58" s="95">
        <v>12956</v>
      </c>
      <c r="E58" s="162"/>
      <c r="F58" s="162"/>
      <c r="G58" s="109">
        <f t="shared" si="7"/>
        <v>12956</v>
      </c>
    </row>
    <row r="59" spans="2:7" x14ac:dyDescent="0.35">
      <c r="C59" s="112" t="s">
        <v>173</v>
      </c>
      <c r="D59" s="113">
        <f>SUM(D52:D58)</f>
        <v>206094</v>
      </c>
      <c r="E59" s="113">
        <f>SUM(E52:E58)</f>
        <v>0</v>
      </c>
      <c r="F59" s="113">
        <f t="shared" ref="F59" si="8">SUM(F52:F58)</f>
        <v>0</v>
      </c>
      <c r="G59" s="123">
        <f t="shared" si="7"/>
        <v>206094</v>
      </c>
    </row>
    <row r="60" spans="2:7" s="115" customFormat="1" ht="22.5" customHeight="1" x14ac:dyDescent="0.35">
      <c r="C60" s="127"/>
      <c r="D60" s="117"/>
      <c r="E60" s="117"/>
      <c r="F60" s="117"/>
      <c r="G60" s="120"/>
    </row>
    <row r="61" spans="2:7" x14ac:dyDescent="0.35">
      <c r="B61" s="313" t="s">
        <v>181</v>
      </c>
      <c r="C61" s="314"/>
      <c r="D61" s="314"/>
      <c r="E61" s="314"/>
      <c r="F61" s="314"/>
      <c r="G61" s="315"/>
    </row>
    <row r="62" spans="2:7" x14ac:dyDescent="0.35">
      <c r="C62" s="313" t="s">
        <v>88</v>
      </c>
      <c r="D62" s="314"/>
      <c r="E62" s="314"/>
      <c r="F62" s="314"/>
      <c r="G62" s="315"/>
    </row>
    <row r="63" spans="2:7" ht="16" thickBot="1" x14ac:dyDescent="0.4">
      <c r="C63" s="104" t="s">
        <v>182</v>
      </c>
      <c r="D63" s="105">
        <f>'1) Tableau budgétaire 1'!G60</f>
        <v>126994</v>
      </c>
      <c r="E63" s="105">
        <f>'1) Tableau budgétaire 1'!E60</f>
        <v>0</v>
      </c>
      <c r="F63" s="105">
        <f>'1) Tableau budgétaire 1'!F60</f>
        <v>0</v>
      </c>
      <c r="G63" s="106">
        <f t="shared" ref="G63:G71" si="9">SUM(D63:F63)</f>
        <v>126994</v>
      </c>
    </row>
    <row r="64" spans="2:7" ht="15.75" customHeight="1" x14ac:dyDescent="0.35">
      <c r="C64" s="107" t="s">
        <v>166</v>
      </c>
      <c r="D64" s="108">
        <v>11869</v>
      </c>
      <c r="E64" s="94"/>
      <c r="F64" s="94"/>
      <c r="G64" s="109">
        <f t="shared" si="9"/>
        <v>11869</v>
      </c>
    </row>
    <row r="65" spans="2:7" ht="15.75" customHeight="1" x14ac:dyDescent="0.35">
      <c r="C65" s="110" t="s">
        <v>167</v>
      </c>
      <c r="D65" s="95">
        <v>1285</v>
      </c>
      <c r="E65" s="75"/>
      <c r="F65" s="75"/>
      <c r="G65" s="109">
        <f t="shared" si="9"/>
        <v>1285</v>
      </c>
    </row>
    <row r="66" spans="2:7" ht="15.75" customHeight="1" x14ac:dyDescent="0.35">
      <c r="C66" s="110" t="s">
        <v>168</v>
      </c>
      <c r="D66" s="95">
        <v>914</v>
      </c>
      <c r="E66" s="95"/>
      <c r="F66" s="95"/>
      <c r="G66" s="109">
        <f t="shared" si="9"/>
        <v>914</v>
      </c>
    </row>
    <row r="67" spans="2:7" ht="18.75" customHeight="1" x14ac:dyDescent="0.35">
      <c r="C67" s="111" t="s">
        <v>169</v>
      </c>
      <c r="D67" s="95">
        <v>7470</v>
      </c>
      <c r="E67" s="95"/>
      <c r="F67" s="95"/>
      <c r="G67" s="109">
        <f t="shared" si="9"/>
        <v>7470</v>
      </c>
    </row>
    <row r="68" spans="2:7" x14ac:dyDescent="0.35">
      <c r="C68" s="110" t="s">
        <v>170</v>
      </c>
      <c r="D68" s="95">
        <v>0</v>
      </c>
      <c r="E68" s="95"/>
      <c r="F68" s="95"/>
      <c r="G68" s="109">
        <f t="shared" si="9"/>
        <v>0</v>
      </c>
    </row>
    <row r="69" spans="2:7" s="115" customFormat="1" ht="21.75" customHeight="1" x14ac:dyDescent="0.35">
      <c r="B69" s="96"/>
      <c r="C69" s="110" t="s">
        <v>171</v>
      </c>
      <c r="D69" s="95">
        <v>74500</v>
      </c>
      <c r="E69" s="95"/>
      <c r="F69" s="95"/>
      <c r="G69" s="109">
        <f t="shared" si="9"/>
        <v>74500</v>
      </c>
    </row>
    <row r="70" spans="2:7" s="115" customFormat="1" ht="25.5" customHeight="1" x14ac:dyDescent="0.35">
      <c r="B70" s="96"/>
      <c r="C70" s="110" t="s">
        <v>172</v>
      </c>
      <c r="D70" s="95">
        <v>30956</v>
      </c>
      <c r="E70" s="95"/>
      <c r="F70" s="95"/>
      <c r="G70" s="109">
        <f t="shared" si="9"/>
        <v>30956</v>
      </c>
    </row>
    <row r="71" spans="2:7" x14ac:dyDescent="0.35">
      <c r="C71" s="112" t="s">
        <v>173</v>
      </c>
      <c r="D71" s="113">
        <f>SUM(D64:D70)</f>
        <v>126994</v>
      </c>
      <c r="E71" s="113">
        <f t="shared" ref="E71:F71" si="10">SUM(E64:E70)</f>
        <v>0</v>
      </c>
      <c r="F71" s="113">
        <f t="shared" si="10"/>
        <v>0</v>
      </c>
      <c r="G71" s="119">
        <f t="shared" si="9"/>
        <v>126994</v>
      </c>
    </row>
    <row r="72" spans="2:7" s="115" customFormat="1" x14ac:dyDescent="0.35">
      <c r="C72" s="116"/>
      <c r="D72" s="117"/>
      <c r="E72" s="117"/>
      <c r="F72" s="117"/>
      <c r="G72" s="120"/>
    </row>
    <row r="73" spans="2:7" x14ac:dyDescent="0.35">
      <c r="B73" s="115"/>
      <c r="C73" s="313" t="s">
        <v>95</v>
      </c>
      <c r="D73" s="314"/>
      <c r="E73" s="314"/>
      <c r="F73" s="314"/>
      <c r="G73" s="315"/>
    </row>
    <row r="74" spans="2:7" ht="16" thickBot="1" x14ac:dyDescent="0.4">
      <c r="C74" s="104" t="s">
        <v>183</v>
      </c>
      <c r="D74" s="105">
        <f>'1) Tableau budgétaire 1'!G70</f>
        <v>234600</v>
      </c>
      <c r="E74" s="105">
        <f>'1) Tableau budgétaire 1'!E70</f>
        <v>0</v>
      </c>
      <c r="F74" s="105">
        <f>'1) Tableau budgétaire 1'!F70</f>
        <v>0</v>
      </c>
      <c r="G74" s="106">
        <f t="shared" ref="G74:G82" si="11">SUM(D74:F74)</f>
        <v>234600</v>
      </c>
    </row>
    <row r="75" spans="2:7" ht="15.75" customHeight="1" x14ac:dyDescent="0.35">
      <c r="C75" s="107" t="s">
        <v>166</v>
      </c>
      <c r="D75" s="108">
        <v>13869</v>
      </c>
      <c r="E75" s="94"/>
      <c r="F75" s="94"/>
      <c r="G75" s="109">
        <f t="shared" si="11"/>
        <v>13869</v>
      </c>
    </row>
    <row r="76" spans="2:7" ht="15.75" customHeight="1" x14ac:dyDescent="0.35">
      <c r="C76" s="110" t="s">
        <v>167</v>
      </c>
      <c r="D76" s="95">
        <v>1285</v>
      </c>
      <c r="E76" s="75"/>
      <c r="F76" s="75"/>
      <c r="G76" s="109">
        <f t="shared" si="11"/>
        <v>1285</v>
      </c>
    </row>
    <row r="77" spans="2:7" ht="15.75" customHeight="1" x14ac:dyDescent="0.35">
      <c r="C77" s="110" t="s">
        <v>168</v>
      </c>
      <c r="D77" s="95">
        <v>915</v>
      </c>
      <c r="E77" s="95"/>
      <c r="F77" s="95"/>
      <c r="G77" s="109">
        <f t="shared" si="11"/>
        <v>915</v>
      </c>
    </row>
    <row r="78" spans="2:7" x14ac:dyDescent="0.35">
      <c r="C78" s="111" t="s">
        <v>169</v>
      </c>
      <c r="D78" s="95">
        <v>7470</v>
      </c>
      <c r="E78" s="95"/>
      <c r="F78" s="95"/>
      <c r="G78" s="109">
        <f t="shared" si="11"/>
        <v>7470</v>
      </c>
    </row>
    <row r="79" spans="2:7" x14ac:dyDescent="0.35">
      <c r="C79" s="110" t="s">
        <v>170</v>
      </c>
      <c r="D79" s="95">
        <v>0</v>
      </c>
      <c r="E79" s="95"/>
      <c r="F79" s="95"/>
      <c r="G79" s="109">
        <f t="shared" si="11"/>
        <v>0</v>
      </c>
    </row>
    <row r="80" spans="2:7" x14ac:dyDescent="0.35">
      <c r="C80" s="110" t="s">
        <v>171</v>
      </c>
      <c r="D80" s="95">
        <v>202100</v>
      </c>
      <c r="E80" s="95"/>
      <c r="F80" s="95"/>
      <c r="G80" s="109">
        <f t="shared" si="11"/>
        <v>202100</v>
      </c>
    </row>
    <row r="81" spans="2:7" ht="31" x14ac:dyDescent="0.35">
      <c r="C81" s="110" t="s">
        <v>172</v>
      </c>
      <c r="D81" s="95">
        <v>8961</v>
      </c>
      <c r="E81" s="95"/>
      <c r="F81" s="95"/>
      <c r="G81" s="109">
        <f t="shared" si="11"/>
        <v>8961</v>
      </c>
    </row>
    <row r="82" spans="2:7" x14ac:dyDescent="0.35">
      <c r="C82" s="112" t="s">
        <v>173</v>
      </c>
      <c r="D82" s="113">
        <f>SUM(D75:D81)</f>
        <v>234600</v>
      </c>
      <c r="E82" s="113">
        <f>SUM(E75:E81)</f>
        <v>0</v>
      </c>
      <c r="F82" s="113">
        <f>SUM(F75:F81)</f>
        <v>0</v>
      </c>
      <c r="G82" s="119">
        <f t="shared" si="11"/>
        <v>234600</v>
      </c>
    </row>
    <row r="83" spans="2:7" ht="25.5" customHeight="1" x14ac:dyDescent="0.35">
      <c r="D83" s="96"/>
      <c r="E83" s="96"/>
      <c r="F83" s="96"/>
    </row>
    <row r="84" spans="2:7" x14ac:dyDescent="0.35">
      <c r="B84" s="313" t="s">
        <v>184</v>
      </c>
      <c r="C84" s="314"/>
      <c r="D84" s="314"/>
      <c r="E84" s="314"/>
      <c r="F84" s="314"/>
      <c r="G84" s="315"/>
    </row>
    <row r="85" spans="2:7" x14ac:dyDescent="0.35">
      <c r="C85" s="313" t="s">
        <v>108</v>
      </c>
      <c r="D85" s="314"/>
      <c r="E85" s="314"/>
      <c r="F85" s="314"/>
      <c r="G85" s="315"/>
    </row>
    <row r="86" spans="2:7" ht="22.5" customHeight="1" thickBot="1" x14ac:dyDescent="0.4">
      <c r="C86" s="104" t="s">
        <v>185</v>
      </c>
      <c r="D86" s="105">
        <f>'1) Tableau budgétaire 1'!G77</f>
        <v>65980</v>
      </c>
      <c r="E86" s="105">
        <f>'1) Tableau budgétaire 1'!E77</f>
        <v>0</v>
      </c>
      <c r="F86" s="105">
        <f>'1) Tableau budgétaire 1'!F77</f>
        <v>0</v>
      </c>
      <c r="G86" s="106">
        <f t="shared" ref="G86:G94" si="12">SUM(D86:F86)</f>
        <v>65980</v>
      </c>
    </row>
    <row r="87" spans="2:7" x14ac:dyDescent="0.35">
      <c r="C87" s="107" t="s">
        <v>166</v>
      </c>
      <c r="D87" s="108"/>
      <c r="E87" s="94"/>
      <c r="F87" s="94"/>
      <c r="G87" s="109">
        <f t="shared" si="12"/>
        <v>0</v>
      </c>
    </row>
    <row r="88" spans="2:7" x14ac:dyDescent="0.35">
      <c r="C88" s="110" t="s">
        <v>167</v>
      </c>
      <c r="D88" s="95"/>
      <c r="E88" s="75"/>
      <c r="F88" s="75"/>
      <c r="G88" s="119">
        <f t="shared" si="12"/>
        <v>0</v>
      </c>
    </row>
    <row r="89" spans="2:7" ht="15.75" customHeight="1" x14ac:dyDescent="0.35">
      <c r="C89" s="110" t="s">
        <v>168</v>
      </c>
      <c r="D89" s="95"/>
      <c r="E89" s="95"/>
      <c r="F89" s="95"/>
      <c r="G89" s="119">
        <f t="shared" si="12"/>
        <v>0</v>
      </c>
    </row>
    <row r="90" spans="2:7" x14ac:dyDescent="0.35">
      <c r="C90" s="111" t="s">
        <v>169</v>
      </c>
      <c r="D90" s="95"/>
      <c r="E90" s="95"/>
      <c r="F90" s="95"/>
      <c r="G90" s="119">
        <f t="shared" si="12"/>
        <v>0</v>
      </c>
    </row>
    <row r="91" spans="2:7" x14ac:dyDescent="0.35">
      <c r="C91" s="110" t="s">
        <v>170</v>
      </c>
      <c r="D91" s="95"/>
      <c r="E91" s="95"/>
      <c r="F91" s="95"/>
      <c r="G91" s="119">
        <f t="shared" si="12"/>
        <v>0</v>
      </c>
    </row>
    <row r="92" spans="2:7" x14ac:dyDescent="0.35">
      <c r="C92" s="110" t="s">
        <v>171</v>
      </c>
      <c r="D92" s="95">
        <v>65980</v>
      </c>
      <c r="E92" s="95"/>
      <c r="F92" s="95"/>
      <c r="G92" s="119">
        <f t="shared" si="12"/>
        <v>65980</v>
      </c>
    </row>
    <row r="93" spans="2:7" ht="31" x14ac:dyDescent="0.35">
      <c r="C93" s="110" t="s">
        <v>172</v>
      </c>
      <c r="D93" s="95"/>
      <c r="E93" s="95"/>
      <c r="F93" s="95"/>
      <c r="G93" s="119">
        <f t="shared" si="12"/>
        <v>0</v>
      </c>
    </row>
    <row r="94" spans="2:7" x14ac:dyDescent="0.35">
      <c r="C94" s="112" t="s">
        <v>173</v>
      </c>
      <c r="D94" s="113">
        <f>SUM(D87:D93)</f>
        <v>65980</v>
      </c>
      <c r="E94" s="113">
        <f t="shared" ref="E94:F94" si="13">SUM(E87:E93)</f>
        <v>0</v>
      </c>
      <c r="F94" s="113">
        <f t="shared" si="13"/>
        <v>0</v>
      </c>
      <c r="G94" s="119">
        <f t="shared" si="12"/>
        <v>65980</v>
      </c>
    </row>
    <row r="95" spans="2:7" s="115" customFormat="1" x14ac:dyDescent="0.35">
      <c r="C95" s="116"/>
      <c r="D95" s="117"/>
      <c r="E95" s="117"/>
      <c r="F95" s="117"/>
      <c r="G95" s="120"/>
    </row>
    <row r="96" spans="2:7" ht="15.75" customHeight="1" x14ac:dyDescent="0.35">
      <c r="C96" s="313" t="s">
        <v>186</v>
      </c>
      <c r="D96" s="314"/>
      <c r="E96" s="314"/>
      <c r="F96" s="314"/>
      <c r="G96" s="315"/>
    </row>
    <row r="97" spans="3:7" ht="21.75" customHeight="1" thickBot="1" x14ac:dyDescent="0.4">
      <c r="C97" s="104" t="s">
        <v>187</v>
      </c>
      <c r="D97" s="105">
        <f>'1) Tableau budgétaire 1'!G83</f>
        <v>63980</v>
      </c>
      <c r="E97" s="105">
        <f>'1) Tableau budgétaire 1'!E83</f>
        <v>0</v>
      </c>
      <c r="F97" s="105">
        <f>'1) Tableau budgétaire 1'!F83</f>
        <v>0</v>
      </c>
      <c r="G97" s="106">
        <f t="shared" ref="G97:G105" si="14">SUM(D97:F97)</f>
        <v>63980</v>
      </c>
    </row>
    <row r="98" spans="3:7" x14ac:dyDescent="0.35">
      <c r="C98" s="107" t="s">
        <v>166</v>
      </c>
      <c r="D98" s="108"/>
      <c r="E98" s="94"/>
      <c r="F98" s="94"/>
      <c r="G98" s="109">
        <f t="shared" si="14"/>
        <v>0</v>
      </c>
    </row>
    <row r="99" spans="3:7" x14ac:dyDescent="0.35">
      <c r="C99" s="110" t="s">
        <v>167</v>
      </c>
      <c r="D99" s="95"/>
      <c r="E99" s="75"/>
      <c r="F99" s="75"/>
      <c r="G99" s="109">
        <f t="shared" si="14"/>
        <v>0</v>
      </c>
    </row>
    <row r="100" spans="3:7" ht="31" x14ac:dyDescent="0.35">
      <c r="C100" s="110" t="s">
        <v>168</v>
      </c>
      <c r="D100" s="95"/>
      <c r="E100" s="95"/>
      <c r="F100" s="95"/>
      <c r="G100" s="109">
        <f t="shared" si="14"/>
        <v>0</v>
      </c>
    </row>
    <row r="101" spans="3:7" x14ac:dyDescent="0.35">
      <c r="C101" s="111" t="s">
        <v>169</v>
      </c>
      <c r="D101" s="95"/>
      <c r="E101" s="95"/>
      <c r="F101" s="95"/>
      <c r="G101" s="109">
        <f t="shared" si="14"/>
        <v>0</v>
      </c>
    </row>
    <row r="102" spans="3:7" x14ac:dyDescent="0.35">
      <c r="C102" s="110" t="s">
        <v>170</v>
      </c>
      <c r="D102" s="95"/>
      <c r="E102" s="95"/>
      <c r="F102" s="95"/>
      <c r="G102" s="109">
        <f t="shared" si="14"/>
        <v>0</v>
      </c>
    </row>
    <row r="103" spans="3:7" x14ac:dyDescent="0.35">
      <c r="C103" s="110" t="s">
        <v>171</v>
      </c>
      <c r="D103" s="95">
        <v>63980</v>
      </c>
      <c r="E103" s="95"/>
      <c r="F103" s="95"/>
      <c r="G103" s="109">
        <f t="shared" si="14"/>
        <v>63980</v>
      </c>
    </row>
    <row r="104" spans="3:7" ht="31" x14ac:dyDescent="0.35">
      <c r="C104" s="110" t="s">
        <v>172</v>
      </c>
      <c r="D104" s="95"/>
      <c r="E104" s="95"/>
      <c r="F104" s="95"/>
      <c r="G104" s="109">
        <f t="shared" si="14"/>
        <v>0</v>
      </c>
    </row>
    <row r="105" spans="3:7" x14ac:dyDescent="0.35">
      <c r="C105" s="112" t="s">
        <v>173</v>
      </c>
      <c r="D105" s="113">
        <f>SUM(D98:D104)</f>
        <v>63980</v>
      </c>
      <c r="E105" s="113">
        <f t="shared" ref="E105" si="15">SUM(E98:E104)</f>
        <v>0</v>
      </c>
      <c r="F105" s="113">
        <f>SUM(F98:F104)</f>
        <v>0</v>
      </c>
      <c r="G105" s="119">
        <f t="shared" si="14"/>
        <v>63980</v>
      </c>
    </row>
    <row r="106" spans="3:7" s="115" customFormat="1" x14ac:dyDescent="0.35">
      <c r="C106" s="116"/>
      <c r="D106" s="117"/>
      <c r="E106" s="117"/>
      <c r="F106" s="117"/>
      <c r="G106" s="120"/>
    </row>
    <row r="107" spans="3:7" x14ac:dyDescent="0.35">
      <c r="C107" s="313" t="s">
        <v>127</v>
      </c>
      <c r="D107" s="314"/>
      <c r="E107" s="314"/>
      <c r="F107" s="314"/>
      <c r="G107" s="315"/>
    </row>
    <row r="108" spans="3:7" ht="21" customHeight="1" thickBot="1" x14ac:dyDescent="0.4">
      <c r="C108" s="104" t="s">
        <v>188</v>
      </c>
      <c r="D108" s="105">
        <f>'1) Tableau budgétaire 1'!G87</f>
        <v>45980</v>
      </c>
      <c r="E108" s="105">
        <f>'1) Tableau budgétaire 1'!E87</f>
        <v>0</v>
      </c>
      <c r="F108" s="105">
        <f>'1) Tableau budgétaire 1'!F87</f>
        <v>0</v>
      </c>
      <c r="G108" s="106">
        <f t="shared" ref="G108:G116" si="16">SUM(D108:F108)</f>
        <v>45980</v>
      </c>
    </row>
    <row r="109" spans="3:7" x14ac:dyDescent="0.35">
      <c r="C109" s="107" t="s">
        <v>166</v>
      </c>
      <c r="D109" s="108"/>
      <c r="E109" s="94"/>
      <c r="F109" s="94"/>
      <c r="G109" s="109">
        <f t="shared" si="16"/>
        <v>0</v>
      </c>
    </row>
    <row r="110" spans="3:7" x14ac:dyDescent="0.35">
      <c r="C110" s="110" t="s">
        <v>167</v>
      </c>
      <c r="D110" s="95"/>
      <c r="E110" s="75"/>
      <c r="F110" s="75"/>
      <c r="G110" s="109">
        <f t="shared" si="16"/>
        <v>0</v>
      </c>
    </row>
    <row r="111" spans="3:7" ht="31" x14ac:dyDescent="0.35">
      <c r="C111" s="110" t="s">
        <v>168</v>
      </c>
      <c r="D111" s="95"/>
      <c r="E111" s="95"/>
      <c r="F111" s="95"/>
      <c r="G111" s="109">
        <f t="shared" si="16"/>
        <v>0</v>
      </c>
    </row>
    <row r="112" spans="3:7" x14ac:dyDescent="0.35">
      <c r="C112" s="111" t="s">
        <v>169</v>
      </c>
      <c r="D112" s="95"/>
      <c r="E112" s="95"/>
      <c r="F112" s="95"/>
      <c r="G112" s="109">
        <f t="shared" si="16"/>
        <v>0</v>
      </c>
    </row>
    <row r="113" spans="3:7" x14ac:dyDescent="0.35">
      <c r="C113" s="110" t="s">
        <v>170</v>
      </c>
      <c r="D113" s="95"/>
      <c r="E113" s="95"/>
      <c r="F113" s="95"/>
      <c r="G113" s="109">
        <f t="shared" si="16"/>
        <v>0</v>
      </c>
    </row>
    <row r="114" spans="3:7" x14ac:dyDescent="0.35">
      <c r="C114" s="110" t="s">
        <v>171</v>
      </c>
      <c r="D114" s="95">
        <v>45980</v>
      </c>
      <c r="E114" s="95"/>
      <c r="F114" s="95"/>
      <c r="G114" s="109">
        <f t="shared" si="16"/>
        <v>45980</v>
      </c>
    </row>
    <row r="115" spans="3:7" ht="31" x14ac:dyDescent="0.35">
      <c r="C115" s="110" t="s">
        <v>172</v>
      </c>
      <c r="D115" s="95"/>
      <c r="E115" s="95"/>
      <c r="F115" s="95"/>
      <c r="G115" s="109">
        <f t="shared" si="16"/>
        <v>0</v>
      </c>
    </row>
    <row r="116" spans="3:7" x14ac:dyDescent="0.35">
      <c r="C116" s="112" t="s">
        <v>173</v>
      </c>
      <c r="D116" s="113">
        <f>SUM(D109:D115)</f>
        <v>45980</v>
      </c>
      <c r="E116" s="113">
        <f t="shared" ref="E116:F116" si="17">SUM(E109:E115)</f>
        <v>0</v>
      </c>
      <c r="F116" s="113">
        <f t="shared" si="17"/>
        <v>0</v>
      </c>
      <c r="G116" s="119">
        <f t="shared" si="16"/>
        <v>45980</v>
      </c>
    </row>
    <row r="117" spans="3:7" ht="15.75" customHeight="1" x14ac:dyDescent="0.35"/>
    <row r="118" spans="3:7" ht="15.75" customHeight="1" x14ac:dyDescent="0.35">
      <c r="C118" s="313" t="s">
        <v>189</v>
      </c>
      <c r="D118" s="314"/>
      <c r="E118" s="314"/>
      <c r="F118" s="314"/>
      <c r="G118" s="315"/>
    </row>
    <row r="119" spans="3:7" ht="16" thickBot="1" x14ac:dyDescent="0.4">
      <c r="C119" s="104" t="s">
        <v>190</v>
      </c>
      <c r="D119" s="105">
        <f>'1) Tableau budgétaire 1'!G95</f>
        <v>157368</v>
      </c>
      <c r="E119" s="105">
        <f>'[2]1) Tableau budgétaire 1'!E179</f>
        <v>0</v>
      </c>
      <c r="F119" s="105">
        <f>'[2]1) Tableau budgétaire 1'!F179</f>
        <v>0</v>
      </c>
      <c r="G119" s="106">
        <f t="shared" ref="G119:G127" si="18">SUM(D119:F119)</f>
        <v>157368</v>
      </c>
    </row>
    <row r="120" spans="3:7" ht="15.75" customHeight="1" x14ac:dyDescent="0.35">
      <c r="C120" s="107" t="s">
        <v>166</v>
      </c>
      <c r="D120" s="108">
        <v>45887</v>
      </c>
      <c r="E120" s="94"/>
      <c r="F120" s="94"/>
      <c r="G120" s="109">
        <f t="shared" si="18"/>
        <v>45887</v>
      </c>
    </row>
    <row r="121" spans="3:7" ht="15.75" customHeight="1" x14ac:dyDescent="0.35">
      <c r="C121" s="110" t="s">
        <v>167</v>
      </c>
      <c r="D121" s="95"/>
      <c r="E121" s="75"/>
      <c r="F121" s="75"/>
      <c r="G121" s="109">
        <f>SUM(D121:F121)</f>
        <v>0</v>
      </c>
    </row>
    <row r="122" spans="3:7" ht="15.75" customHeight="1" x14ac:dyDescent="0.35">
      <c r="C122" s="110" t="s">
        <v>168</v>
      </c>
      <c r="D122" s="95"/>
      <c r="E122" s="95"/>
      <c r="F122" s="95"/>
      <c r="G122" s="109">
        <f t="shared" si="18"/>
        <v>0</v>
      </c>
    </row>
    <row r="123" spans="3:7" ht="15.75" customHeight="1" x14ac:dyDescent="0.35">
      <c r="C123" s="111" t="s">
        <v>169</v>
      </c>
      <c r="D123" s="95"/>
      <c r="E123" s="95"/>
      <c r="F123" s="95"/>
      <c r="G123" s="109">
        <f t="shared" si="18"/>
        <v>0</v>
      </c>
    </row>
    <row r="124" spans="3:7" ht="15.75" customHeight="1" x14ac:dyDescent="0.35">
      <c r="C124" s="110" t="s">
        <v>170</v>
      </c>
      <c r="D124" s="95"/>
      <c r="E124" s="95"/>
      <c r="F124" s="95"/>
      <c r="G124" s="109">
        <f t="shared" si="18"/>
        <v>0</v>
      </c>
    </row>
    <row r="125" spans="3:7" ht="15.75" customHeight="1" x14ac:dyDescent="0.35">
      <c r="C125" s="110" t="s">
        <v>171</v>
      </c>
      <c r="D125" s="95"/>
      <c r="E125" s="95"/>
      <c r="F125" s="95"/>
      <c r="G125" s="109">
        <f t="shared" si="18"/>
        <v>0</v>
      </c>
    </row>
    <row r="126" spans="3:7" ht="15.75" customHeight="1" x14ac:dyDescent="0.35">
      <c r="C126" s="110" t="s">
        <v>172</v>
      </c>
      <c r="D126" s="95">
        <v>111481</v>
      </c>
      <c r="E126" s="95"/>
      <c r="F126" s="95"/>
      <c r="G126" s="109">
        <f t="shared" si="18"/>
        <v>111481</v>
      </c>
    </row>
    <row r="127" spans="3:7" ht="15.75" customHeight="1" x14ac:dyDescent="0.35">
      <c r="C127" s="112" t="s">
        <v>173</v>
      </c>
      <c r="D127" s="113">
        <f>SUM(D120:D126)</f>
        <v>157368</v>
      </c>
      <c r="E127" s="113">
        <f>SUM(E120:E126)</f>
        <v>0</v>
      </c>
      <c r="F127" s="113">
        <f>SUM(F120:F126)</f>
        <v>0</v>
      </c>
      <c r="G127" s="119">
        <f t="shared" si="18"/>
        <v>157368</v>
      </c>
    </row>
    <row r="128" spans="3:7" ht="15.75" customHeight="1" thickBot="1" x14ac:dyDescent="0.4"/>
    <row r="129" spans="3:13" ht="19.5" customHeight="1" thickBot="1" x14ac:dyDescent="0.4">
      <c r="C129" s="316" t="s">
        <v>145</v>
      </c>
      <c r="D129" s="317"/>
      <c r="E129" s="317"/>
      <c r="F129" s="317"/>
      <c r="G129" s="318"/>
    </row>
    <row r="130" spans="3:13" ht="62" x14ac:dyDescent="0.35">
      <c r="C130" s="128"/>
      <c r="D130" s="102" t="s">
        <v>162</v>
      </c>
      <c r="E130" s="102" t="str">
        <f>E4</f>
        <v>Organisation recipiendiaire 2 (budget en USD)</v>
      </c>
      <c r="F130" s="102" t="str">
        <f>F4</f>
        <v>Organisation recipiendiaire 3 (budget en USD)</v>
      </c>
      <c r="G130" s="129" t="s">
        <v>145</v>
      </c>
    </row>
    <row r="131" spans="3:13" x14ac:dyDescent="0.35">
      <c r="C131" s="130" t="s">
        <v>166</v>
      </c>
      <c r="D131" s="131">
        <f>SUM(D109,D98,D87,D75,D64,D52,D41,D30,D19,D8,D120)</f>
        <v>128967</v>
      </c>
      <c r="E131" s="131">
        <f>SUM(E109,E98,E87,E75,E64,E52,E41,E30,E19,E8,E120)</f>
        <v>0</v>
      </c>
      <c r="F131" s="131">
        <f t="shared" ref="E131:F137" si="19">SUM(F109,F98,F87,F75,F64,F52,F41,F30,F19,F8,F120)</f>
        <v>0</v>
      </c>
      <c r="G131" s="138">
        <f t="shared" ref="G131:G138" si="20">SUM(D131:F131)</f>
        <v>128967</v>
      </c>
    </row>
    <row r="132" spans="3:13" x14ac:dyDescent="0.35">
      <c r="C132" s="132" t="s">
        <v>167</v>
      </c>
      <c r="D132" s="133">
        <f>SUM(D110,D99,D88,D76,D65,D53,D42,D31,D20,D9,D121)</f>
        <v>9197</v>
      </c>
      <c r="E132" s="133">
        <f t="shared" si="19"/>
        <v>0</v>
      </c>
      <c r="F132" s="133">
        <f t="shared" si="19"/>
        <v>0</v>
      </c>
      <c r="G132" s="138">
        <f t="shared" si="20"/>
        <v>9197</v>
      </c>
    </row>
    <row r="133" spans="3:13" ht="31" x14ac:dyDescent="0.35">
      <c r="C133" s="132" t="s">
        <v>168</v>
      </c>
      <c r="D133" s="133">
        <f>SUM(D111,D100,D89,D77,D66,D54,D43,D32,D21,D10,D122)</f>
        <v>6398</v>
      </c>
      <c r="E133" s="133">
        <f t="shared" si="19"/>
        <v>0</v>
      </c>
      <c r="F133" s="133">
        <f t="shared" si="19"/>
        <v>0</v>
      </c>
      <c r="G133" s="138">
        <f t="shared" si="20"/>
        <v>6398</v>
      </c>
    </row>
    <row r="134" spans="3:13" x14ac:dyDescent="0.35">
      <c r="C134" s="134" t="s">
        <v>169</v>
      </c>
      <c r="D134" s="133">
        <f>SUM(D112,D101,D90,D78,D67,D55,D44,D33,D22,D11,D123)</f>
        <v>52553</v>
      </c>
      <c r="E134" s="133">
        <f t="shared" si="19"/>
        <v>0</v>
      </c>
      <c r="F134" s="133">
        <f t="shared" si="19"/>
        <v>0</v>
      </c>
      <c r="G134" s="138">
        <f t="shared" si="20"/>
        <v>52553</v>
      </c>
    </row>
    <row r="135" spans="3:13" ht="21" customHeight="1" x14ac:dyDescent="0.35">
      <c r="C135" s="132" t="s">
        <v>170</v>
      </c>
      <c r="D135" s="133">
        <f t="shared" ref="D135" si="21">SUM(D113,D102,D91,D79,D68,D56,D45,D34,D23,D12,D124)</f>
        <v>0</v>
      </c>
      <c r="E135" s="133">
        <f t="shared" si="19"/>
        <v>0</v>
      </c>
      <c r="F135" s="133">
        <f t="shared" si="19"/>
        <v>0</v>
      </c>
      <c r="G135" s="138">
        <f t="shared" si="20"/>
        <v>0</v>
      </c>
      <c r="H135" s="135"/>
      <c r="I135" s="135"/>
      <c r="J135" s="135"/>
      <c r="K135" s="135"/>
      <c r="L135" s="135"/>
      <c r="M135" s="136"/>
    </row>
    <row r="136" spans="3:13" x14ac:dyDescent="0.35">
      <c r="C136" s="132" t="s">
        <v>171</v>
      </c>
      <c r="D136" s="133">
        <f>SUM(D114,D103,D92,D80,D69,D57,D46,D35,D24,D13,D125)</f>
        <v>886915</v>
      </c>
      <c r="E136" s="133">
        <f t="shared" si="19"/>
        <v>0</v>
      </c>
      <c r="F136" s="133">
        <f t="shared" si="19"/>
        <v>0</v>
      </c>
      <c r="G136" s="138">
        <f t="shared" si="20"/>
        <v>886915</v>
      </c>
      <c r="H136" s="135"/>
      <c r="I136" s="135"/>
      <c r="J136" s="135"/>
      <c r="K136" s="135"/>
      <c r="L136" s="135"/>
      <c r="M136" s="136"/>
    </row>
    <row r="137" spans="3:13" ht="31.5" thickBot="1" x14ac:dyDescent="0.4">
      <c r="C137" s="170" t="s">
        <v>172</v>
      </c>
      <c r="D137" s="171">
        <f>SUM(D115,D104,D93,D81,D70,D58,D47,D36,D25,D14,D126)</f>
        <v>317839</v>
      </c>
      <c r="E137" s="171">
        <f t="shared" si="19"/>
        <v>0</v>
      </c>
      <c r="F137" s="171">
        <f t="shared" si="19"/>
        <v>0</v>
      </c>
      <c r="G137" s="172">
        <f t="shared" si="20"/>
        <v>317839</v>
      </c>
      <c r="H137" s="135"/>
      <c r="I137" s="135"/>
      <c r="J137" s="135"/>
      <c r="K137" s="135"/>
      <c r="L137" s="135"/>
      <c r="M137" s="136"/>
    </row>
    <row r="138" spans="3:13" ht="16" thickTop="1" x14ac:dyDescent="0.35">
      <c r="C138" s="173" t="s">
        <v>146</v>
      </c>
      <c r="D138" s="174">
        <f>SUM(D131:D137)</f>
        <v>1401869</v>
      </c>
      <c r="E138" s="174">
        <f>SUM(E131:E137)</f>
        <v>0</v>
      </c>
      <c r="F138" s="174">
        <f>SUM(F131:F137)</f>
        <v>0</v>
      </c>
      <c r="G138" s="175">
        <f t="shared" si="20"/>
        <v>1401869</v>
      </c>
      <c r="H138" s="135"/>
      <c r="I138" s="135"/>
      <c r="J138" s="135"/>
      <c r="K138" s="135"/>
      <c r="L138" s="135"/>
      <c r="M138" s="136"/>
    </row>
    <row r="139" spans="3:13" ht="16" thickBot="1" x14ac:dyDescent="0.4">
      <c r="C139" s="137" t="s">
        <v>147</v>
      </c>
      <c r="D139" s="139">
        <f>D138*0.07</f>
        <v>98130.830000000016</v>
      </c>
      <c r="E139" s="139">
        <f t="shared" ref="E139:G139" si="22">E138*0.07</f>
        <v>0</v>
      </c>
      <c r="F139" s="139">
        <f t="shared" si="22"/>
        <v>0</v>
      </c>
      <c r="G139" s="140">
        <f t="shared" si="22"/>
        <v>98130.830000000016</v>
      </c>
      <c r="H139" s="141"/>
      <c r="I139" s="141"/>
      <c r="J139" s="141"/>
      <c r="K139" s="141"/>
      <c r="L139" s="142"/>
      <c r="M139" s="115"/>
    </row>
    <row r="140" spans="3:13" ht="23.4" customHeight="1" thickBot="1" x14ac:dyDescent="0.4">
      <c r="C140" s="143" t="s">
        <v>191</v>
      </c>
      <c r="D140" s="144">
        <f>SUM(D138:D139)</f>
        <v>1499999.83</v>
      </c>
      <c r="E140" s="144">
        <f>SUM(E138:E139)</f>
        <v>0</v>
      </c>
      <c r="F140" s="144">
        <f t="shared" ref="F140:G140" si="23">SUM(F138:F139)</f>
        <v>0</v>
      </c>
      <c r="G140" s="145">
        <f t="shared" si="23"/>
        <v>1499999.83</v>
      </c>
      <c r="H140" s="141"/>
      <c r="I140" s="141"/>
      <c r="J140" s="141"/>
      <c r="K140" s="141"/>
      <c r="L140" s="142"/>
      <c r="M140" s="115"/>
    </row>
    <row r="141" spans="3:13" ht="15.75" customHeight="1" x14ac:dyDescent="0.35">
      <c r="L141" s="146"/>
    </row>
    <row r="142" spans="3:13" ht="15.75" customHeight="1" x14ac:dyDescent="0.35">
      <c r="H142" s="147"/>
      <c r="I142" s="147"/>
      <c r="L142" s="146"/>
    </row>
    <row r="143" spans="3:13" ht="15.75" customHeight="1" x14ac:dyDescent="0.35">
      <c r="H143" s="147"/>
      <c r="I143" s="147"/>
    </row>
    <row r="144" spans="3:13" ht="40.5" customHeight="1" x14ac:dyDescent="0.35">
      <c r="H144" s="147"/>
      <c r="I144" s="147"/>
      <c r="L144" s="148"/>
    </row>
    <row r="145" spans="3:13" ht="24.75" customHeight="1" x14ac:dyDescent="0.35">
      <c r="H145" s="147"/>
      <c r="I145" s="147"/>
      <c r="L145" s="148"/>
    </row>
    <row r="146" spans="3:13" ht="41.25" customHeight="1" x14ac:dyDescent="0.35">
      <c r="H146" s="149"/>
      <c r="I146" s="147"/>
      <c r="L146" s="148"/>
    </row>
    <row r="147" spans="3:13" ht="51.75" customHeight="1" x14ac:dyDescent="0.35">
      <c r="H147" s="149"/>
      <c r="I147" s="147"/>
      <c r="L147" s="148"/>
    </row>
    <row r="148" spans="3:13" ht="42" customHeight="1" x14ac:dyDescent="0.35">
      <c r="H148" s="147"/>
      <c r="I148" s="147"/>
      <c r="L148" s="148"/>
    </row>
    <row r="149" spans="3:13" s="115" customFormat="1" ht="42" customHeight="1" x14ac:dyDescent="0.35">
      <c r="C149" s="96"/>
      <c r="G149" s="96"/>
      <c r="H149" s="96"/>
      <c r="I149" s="147"/>
      <c r="J149" s="96"/>
      <c r="K149" s="96"/>
      <c r="L149" s="148"/>
      <c r="M149" s="96"/>
    </row>
    <row r="150" spans="3:13" s="115" customFormat="1" ht="42" customHeight="1" x14ac:dyDescent="0.35">
      <c r="C150" s="96"/>
      <c r="G150" s="96"/>
      <c r="H150" s="96"/>
      <c r="I150" s="147"/>
      <c r="J150" s="96"/>
      <c r="K150" s="96"/>
      <c r="L150" s="96"/>
      <c r="M150" s="96"/>
    </row>
    <row r="151" spans="3:13" s="115" customFormat="1" ht="63.75" customHeight="1" x14ac:dyDescent="0.35">
      <c r="C151" s="96"/>
      <c r="G151" s="96"/>
      <c r="H151" s="96"/>
      <c r="I151" s="146"/>
      <c r="J151" s="96"/>
      <c r="K151" s="96"/>
      <c r="L151" s="96"/>
      <c r="M151" s="96"/>
    </row>
    <row r="152" spans="3:13" s="115" customFormat="1" ht="42" customHeight="1" x14ac:dyDescent="0.35">
      <c r="C152" s="96"/>
      <c r="G152" s="96"/>
      <c r="H152" s="96"/>
      <c r="I152" s="96"/>
      <c r="J152" s="96"/>
      <c r="K152" s="96"/>
      <c r="L152" s="96"/>
      <c r="M152" s="146"/>
    </row>
    <row r="153" spans="3:13" ht="23.25" customHeight="1" x14ac:dyDescent="0.35"/>
    <row r="154" spans="3:13" ht="27.75" customHeight="1" x14ac:dyDescent="0.35"/>
    <row r="155" spans="3:13" ht="55.5" customHeight="1" x14ac:dyDescent="0.35"/>
    <row r="156" spans="3:13" ht="57.75" customHeight="1" x14ac:dyDescent="0.35"/>
    <row r="157" spans="3:13" ht="21.75" customHeight="1" x14ac:dyDescent="0.35"/>
    <row r="158" spans="3:13" ht="49.5" customHeight="1" x14ac:dyDescent="0.35"/>
    <row r="159" spans="3:13" ht="28.5" customHeight="1" x14ac:dyDescent="0.35"/>
    <row r="160" spans="3:13" ht="28.5" customHeight="1" x14ac:dyDescent="0.35"/>
    <row r="161" spans="14:14" ht="28.5" customHeight="1" x14ac:dyDescent="0.35"/>
    <row r="162" spans="14:14" ht="23.25" customHeight="1" x14ac:dyDescent="0.35">
      <c r="N162" s="146"/>
    </row>
    <row r="163" spans="14:14" ht="43.5" customHeight="1" x14ac:dyDescent="0.35">
      <c r="N163" s="146"/>
    </row>
    <row r="164" spans="14:14" ht="55.5" customHeight="1" x14ac:dyDescent="0.35"/>
    <row r="165" spans="14:14" ht="42.75" customHeight="1" x14ac:dyDescent="0.35">
      <c r="N165" s="146"/>
    </row>
    <row r="166" spans="14:14" ht="21.75" customHeight="1" x14ac:dyDescent="0.35">
      <c r="N166" s="146"/>
    </row>
    <row r="167" spans="14:14" ht="21.75" customHeight="1" x14ac:dyDescent="0.35">
      <c r="N167" s="146"/>
    </row>
    <row r="168" spans="14:14" ht="23.25" customHeight="1" x14ac:dyDescent="0.35"/>
    <row r="169" spans="14:14" ht="23.25" customHeight="1" x14ac:dyDescent="0.35"/>
    <row r="170" spans="14:14" ht="21.75" customHeight="1" x14ac:dyDescent="0.35"/>
    <row r="171" spans="14:14" ht="16.5" customHeight="1" x14ac:dyDescent="0.35"/>
    <row r="172" spans="14:14" ht="29.25" customHeight="1" x14ac:dyDescent="0.35"/>
    <row r="173" spans="14:14" ht="24.75" customHeight="1" x14ac:dyDescent="0.35"/>
    <row r="174" spans="14:14" ht="33" customHeight="1" x14ac:dyDescent="0.35"/>
    <row r="176" spans="14:14" ht="15" customHeight="1" x14ac:dyDescent="0.35"/>
    <row r="177" ht="25.5" customHeight="1" x14ac:dyDescent="0.35"/>
  </sheetData>
  <mergeCells count="17">
    <mergeCell ref="C1:F1"/>
    <mergeCell ref="C2:F2"/>
    <mergeCell ref="B5:G5"/>
    <mergeCell ref="C6:G6"/>
    <mergeCell ref="C17:G17"/>
    <mergeCell ref="C28:G28"/>
    <mergeCell ref="C50:G50"/>
    <mergeCell ref="C39:G39"/>
    <mergeCell ref="B61:G61"/>
    <mergeCell ref="C62:G62"/>
    <mergeCell ref="C73:G73"/>
    <mergeCell ref="C129:G129"/>
    <mergeCell ref="B84:G84"/>
    <mergeCell ref="C85:G85"/>
    <mergeCell ref="C96:G96"/>
    <mergeCell ref="C107:G107"/>
    <mergeCell ref="C118:G118"/>
  </mergeCells>
  <conditionalFormatting sqref="G15">
    <cfRule type="cellIs" dxfId="13" priority="19" operator="notEqual">
      <formula>$G$7</formula>
    </cfRule>
  </conditionalFormatting>
  <conditionalFormatting sqref="G26">
    <cfRule type="cellIs" dxfId="12" priority="18" operator="notEqual">
      <formula>$G$18</formula>
    </cfRule>
  </conditionalFormatting>
  <conditionalFormatting sqref="G37">
    <cfRule type="cellIs" dxfId="11" priority="17" operator="notEqual">
      <formula>$G$29</formula>
    </cfRule>
  </conditionalFormatting>
  <conditionalFormatting sqref="G48">
    <cfRule type="cellIs" dxfId="10" priority="16" operator="notEqual">
      <formula>$G$40</formula>
    </cfRule>
  </conditionalFormatting>
  <conditionalFormatting sqref="G71">
    <cfRule type="cellIs" dxfId="9" priority="15" operator="notEqual">
      <formula>$G$63</formula>
    </cfRule>
  </conditionalFormatting>
  <conditionalFormatting sqref="G82">
    <cfRule type="cellIs" dxfId="8" priority="14" operator="notEqual">
      <formula>$G$74</formula>
    </cfRule>
  </conditionalFormatting>
  <conditionalFormatting sqref="G94">
    <cfRule type="cellIs" dxfId="7" priority="11" operator="notEqual">
      <formula>$G$86</formula>
    </cfRule>
  </conditionalFormatting>
  <conditionalFormatting sqref="G105">
    <cfRule type="cellIs" dxfId="6" priority="10" operator="notEqual">
      <formula>$G$97</formula>
    </cfRule>
  </conditionalFormatting>
  <conditionalFormatting sqref="G116">
    <cfRule type="cellIs" dxfId="5" priority="9" operator="notEqual">
      <formula>$G$108</formula>
    </cfRule>
  </conditionalFormatting>
  <conditionalFormatting sqref="G127">
    <cfRule type="cellIs" dxfId="4" priority="3" operator="notEqual">
      <formula>$G$119</formula>
    </cfRule>
  </conditionalFormatting>
  <dataValidations count="8">
    <dataValidation allowBlank="1" showInputMessage="1" showErrorMessage="1" prompt="Output totals must match the original total from Table 1, and will show as red if not. " sqref="G15" xr:uid="{ECFB3CE0-984D-42F4-A9B6-006C48B999D1}"/>
    <dataValidation allowBlank="1" showInputMessage="1" showErrorMessage="1" prompt="Includes all related staff and temporary staff costs including base salary, post adjustment and all staff entitlements." sqref="C8 C19 C30 C41 C64 C75 C87 C98 C109 C120 C131 C52" xr:uid="{B72B7955-835F-4CD1-8638-431E6518C0C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65 C76 C88 C99 C110 C121 C132 C53" xr:uid="{49D9E999-3543-4A35-A631-E229209FAD7A}"/>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66 C77 C89 C100 C111 C122 C133 C54" xr:uid="{5DA51BA6-01ED-4D63-A0C6-69BAA1854C58}"/>
    <dataValidation allowBlank="1" showInputMessage="1" showErrorMessage="1" prompt="Includes staff and non-staff travel paid for by the organization directly related to a project." sqref="C12 C23 C34 C45 C68 C79 C91 C102 C113 C124 C135 C56" xr:uid="{C88951CF-409D-437E-AABF-3641286E85D0}"/>
    <dataValidation allowBlank="1" showInputMessage="1" showErrorMessage="1" prompt="Services contracted by an organization which follow the normal procurement processes." sqref="C11 C22 C33 C44 C67 C78 C90 C101 C112 C123 C134 C55" xr:uid="{892C9B4E-4627-4941-9F12-FBD800D4AC5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69 C80 C92 C103 C114 C125 C136 C57" xr:uid="{C5FEAD54-E08C-4DCA-A1C8-0DFD958C1F32}"/>
    <dataValidation allowBlank="1" showInputMessage="1" showErrorMessage="1" prompt=" Includes all general operating costs for running an office. Examples include telecommunication, rents, finance charges and other costs which cannot be mapped to other expense categories." sqref="C14 C25 C36 C47 C70 C81 C93 C104 C115 C126 C137 C58" xr:uid="{77ABF1C0-B9D1-4168-A622-5A2F3503D5CA}"/>
  </dataValidations>
  <pageMargins left="0.7" right="0.7" top="0.75" bottom="0.75" header="0.3" footer="0.3"/>
  <pageSetup paperSize="9" orientation="portrait" verticalDpi="0" r:id="rId1"/>
  <ignoredErrors>
    <ignoredError sqref="F1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ABF0-D7C8-47D0-A191-CFA6C223CFEC}">
  <dimension ref="B1:B14"/>
  <sheetViews>
    <sheetView workbookViewId="0">
      <selection activeCell="C8" sqref="C8"/>
    </sheetView>
  </sheetViews>
  <sheetFormatPr baseColWidth="10" defaultColWidth="8.81640625" defaultRowHeight="14.5" x14ac:dyDescent="0.35"/>
  <cols>
    <col min="2" max="2" width="73.26953125" customWidth="1"/>
  </cols>
  <sheetData>
    <row r="1" spans="2:2" ht="15" thickBot="1" x14ac:dyDescent="0.4"/>
    <row r="2" spans="2:2" ht="15" thickBot="1" x14ac:dyDescent="0.4">
      <c r="B2" s="201" t="s">
        <v>194</v>
      </c>
    </row>
    <row r="3" spans="2:2" ht="29" x14ac:dyDescent="0.35">
      <c r="B3" s="202" t="s">
        <v>195</v>
      </c>
    </row>
    <row r="4" spans="2:2" ht="58" x14ac:dyDescent="0.35">
      <c r="B4" s="203" t="s">
        <v>196</v>
      </c>
    </row>
    <row r="5" spans="2:2" x14ac:dyDescent="0.35">
      <c r="B5" s="203"/>
    </row>
    <row r="6" spans="2:2" ht="58" x14ac:dyDescent="0.35">
      <c r="B6" s="204" t="s">
        <v>197</v>
      </c>
    </row>
    <row r="7" spans="2:2" x14ac:dyDescent="0.35">
      <c r="B7" s="203"/>
    </row>
    <row r="8" spans="2:2" ht="72.5" x14ac:dyDescent="0.35">
      <c r="B8" s="204" t="s">
        <v>198</v>
      </c>
    </row>
    <row r="9" spans="2:2" x14ac:dyDescent="0.35">
      <c r="B9" s="203"/>
    </row>
    <row r="10" spans="2:2" ht="29" x14ac:dyDescent="0.35">
      <c r="B10" s="203" t="s">
        <v>199</v>
      </c>
    </row>
    <row r="11" spans="2:2" x14ac:dyDescent="0.35">
      <c r="B11" s="203"/>
    </row>
    <row r="12" spans="2:2" ht="72.5" x14ac:dyDescent="0.35">
      <c r="B12" s="204" t="s">
        <v>200</v>
      </c>
    </row>
    <row r="13" spans="2:2" x14ac:dyDescent="0.35">
      <c r="B13" s="203"/>
    </row>
    <row r="14" spans="2:2" ht="58.5" thickBot="1" x14ac:dyDescent="0.4">
      <c r="B14" s="205"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85CE-63DF-4A12-B121-70502AD02FC0}">
  <dimension ref="B1:D47"/>
  <sheetViews>
    <sheetView workbookViewId="0">
      <selection activeCell="J6" sqref="J6"/>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26" t="s">
        <v>202</v>
      </c>
      <c r="C2" s="327"/>
      <c r="D2" s="328"/>
    </row>
    <row r="3" spans="2:4" ht="15" thickBot="1" x14ac:dyDescent="0.4">
      <c r="B3" s="329"/>
      <c r="C3" s="330"/>
      <c r="D3" s="331"/>
    </row>
    <row r="4" spans="2:4" ht="15" thickBot="1" x14ac:dyDescent="0.4"/>
    <row r="5" spans="2:4" x14ac:dyDescent="0.35">
      <c r="B5" s="332" t="s">
        <v>203</v>
      </c>
      <c r="C5" s="333"/>
      <c r="D5" s="334"/>
    </row>
    <row r="6" spans="2:4" ht="15" thickBot="1" x14ac:dyDescent="0.4">
      <c r="B6" s="335"/>
      <c r="C6" s="336"/>
      <c r="D6" s="337"/>
    </row>
    <row r="7" spans="2:4" x14ac:dyDescent="0.35">
      <c r="B7" s="206" t="s">
        <v>204</v>
      </c>
      <c r="C7" s="324">
        <f>SUM('[3]1) Tableau budgétaire 1'!D16:F16,'[3]1) Tableau budgétaire 1'!D26:F26,'[3]1) Tableau budgétaire 1'!D36:F36,'[3]1) Tableau budgétaire 1'!D46:F46)</f>
        <v>0</v>
      </c>
      <c r="D7" s="325"/>
    </row>
    <row r="8" spans="2:4" x14ac:dyDescent="0.35">
      <c r="B8" s="206" t="s">
        <v>205</v>
      </c>
      <c r="C8" s="338">
        <f>SUM(D10:D14)</f>
        <v>0</v>
      </c>
      <c r="D8" s="339"/>
    </row>
    <row r="9" spans="2:4" x14ac:dyDescent="0.35">
      <c r="B9" s="207" t="s">
        <v>206</v>
      </c>
      <c r="C9" s="208" t="s">
        <v>207</v>
      </c>
      <c r="D9" s="209" t="s">
        <v>208</v>
      </c>
    </row>
    <row r="10" spans="2:4" ht="35.15" customHeight="1" x14ac:dyDescent="0.35">
      <c r="B10" s="210"/>
      <c r="C10" s="211"/>
      <c r="D10" s="212">
        <f>$C$7*C10</f>
        <v>0</v>
      </c>
    </row>
    <row r="11" spans="2:4" ht="35.15" customHeight="1" x14ac:dyDescent="0.35">
      <c r="B11" s="210"/>
      <c r="C11" s="211"/>
      <c r="D11" s="212">
        <f>C7*C11</f>
        <v>0</v>
      </c>
    </row>
    <row r="12" spans="2:4" ht="35.15" customHeight="1" x14ac:dyDescent="0.35">
      <c r="B12" s="213"/>
      <c r="C12" s="211"/>
      <c r="D12" s="212">
        <f>C7*C12</f>
        <v>0</v>
      </c>
    </row>
    <row r="13" spans="2:4" ht="35.15" customHeight="1" x14ac:dyDescent="0.35">
      <c r="B13" s="213"/>
      <c r="C13" s="211"/>
      <c r="D13" s="212">
        <f>C7*C13</f>
        <v>0</v>
      </c>
    </row>
    <row r="14" spans="2:4" ht="35.15" customHeight="1" thickBot="1" x14ac:dyDescent="0.4">
      <c r="B14" s="214"/>
      <c r="C14" s="211"/>
      <c r="D14" s="215">
        <f>C7*C14</f>
        <v>0</v>
      </c>
    </row>
    <row r="15" spans="2:4" ht="15" thickBot="1" x14ac:dyDescent="0.4"/>
    <row r="16" spans="2:4" x14ac:dyDescent="0.35">
      <c r="B16" s="332" t="s">
        <v>209</v>
      </c>
      <c r="C16" s="333"/>
      <c r="D16" s="334"/>
    </row>
    <row r="17" spans="2:4" ht="15" thickBot="1" x14ac:dyDescent="0.4">
      <c r="B17" s="340"/>
      <c r="C17" s="341"/>
      <c r="D17" s="342"/>
    </row>
    <row r="18" spans="2:4" x14ac:dyDescent="0.35">
      <c r="B18" s="206" t="s">
        <v>204</v>
      </c>
      <c r="C18" s="324">
        <f>SUM('[3]1) Tableau budgétaire 1'!D58:F58,'[3]1) Tableau budgétaire 1'!D68:F68,'[3]1) Tableau budgétaire 1'!D78:F78,'[3]1) Tableau budgétaire 1'!D88:F88)</f>
        <v>0</v>
      </c>
      <c r="D18" s="325"/>
    </row>
    <row r="19" spans="2:4" x14ac:dyDescent="0.35">
      <c r="B19" s="206" t="s">
        <v>205</v>
      </c>
      <c r="C19" s="338">
        <f>SUM(D21:D25)</f>
        <v>0</v>
      </c>
      <c r="D19" s="339"/>
    </row>
    <row r="20" spans="2:4" x14ac:dyDescent="0.35">
      <c r="B20" s="207" t="s">
        <v>206</v>
      </c>
      <c r="C20" s="208" t="s">
        <v>207</v>
      </c>
      <c r="D20" s="209" t="s">
        <v>208</v>
      </c>
    </row>
    <row r="21" spans="2:4" ht="35.15" customHeight="1" x14ac:dyDescent="0.35">
      <c r="B21" s="216"/>
      <c r="C21" s="211"/>
      <c r="D21" s="212">
        <f>$C$18*C21</f>
        <v>0</v>
      </c>
    </row>
    <row r="22" spans="2:4" ht="35.15" customHeight="1" x14ac:dyDescent="0.35">
      <c r="B22" s="217"/>
      <c r="C22" s="211"/>
      <c r="D22" s="212">
        <f>$C$18*C22</f>
        <v>0</v>
      </c>
    </row>
    <row r="23" spans="2:4" ht="35.15" customHeight="1" x14ac:dyDescent="0.35">
      <c r="B23" s="218"/>
      <c r="C23" s="211"/>
      <c r="D23" s="212">
        <f>$C$18*C23</f>
        <v>0</v>
      </c>
    </row>
    <row r="24" spans="2:4" ht="35.15" customHeight="1" x14ac:dyDescent="0.35">
      <c r="B24" s="218"/>
      <c r="C24" s="211"/>
      <c r="D24" s="212">
        <f>$C$18*C24</f>
        <v>0</v>
      </c>
    </row>
    <row r="25" spans="2:4" ht="35.15" customHeight="1" thickBot="1" x14ac:dyDescent="0.4">
      <c r="B25" s="219"/>
      <c r="C25" s="211"/>
      <c r="D25" s="212">
        <f>$C$18*C25</f>
        <v>0</v>
      </c>
    </row>
    <row r="26" spans="2:4" ht="15" thickBot="1" x14ac:dyDescent="0.4"/>
    <row r="27" spans="2:4" x14ac:dyDescent="0.35">
      <c r="B27" s="332" t="s">
        <v>210</v>
      </c>
      <c r="C27" s="333"/>
      <c r="D27" s="334"/>
    </row>
    <row r="28" spans="2:4" ht="15" thickBot="1" x14ac:dyDescent="0.4">
      <c r="B28" s="335"/>
      <c r="C28" s="336"/>
      <c r="D28" s="337"/>
    </row>
    <row r="29" spans="2:4" x14ac:dyDescent="0.35">
      <c r="B29" s="206" t="s">
        <v>204</v>
      </c>
      <c r="C29" s="324">
        <f>SUM('[3]1) Tableau budgétaire 1'!D100:F100,'[3]1) Tableau budgétaire 1'!D110:F110,'[3]1) Tableau budgétaire 1'!D120:F120,'[3]1) Tableau budgétaire 1'!D130:F130)</f>
        <v>0</v>
      </c>
      <c r="D29" s="325"/>
    </row>
    <row r="30" spans="2:4" x14ac:dyDescent="0.35">
      <c r="B30" s="206" t="s">
        <v>205</v>
      </c>
      <c r="C30" s="338">
        <f>SUM(D32:D36)</f>
        <v>0</v>
      </c>
      <c r="D30" s="339"/>
    </row>
    <row r="31" spans="2:4" x14ac:dyDescent="0.35">
      <c r="B31" s="207" t="s">
        <v>206</v>
      </c>
      <c r="C31" s="208" t="s">
        <v>207</v>
      </c>
      <c r="D31" s="209" t="s">
        <v>208</v>
      </c>
    </row>
    <row r="32" spans="2:4" ht="35.15" customHeight="1" x14ac:dyDescent="0.35">
      <c r="B32" s="216"/>
      <c r="C32" s="211"/>
      <c r="D32" s="212">
        <f>$C$29*C32</f>
        <v>0</v>
      </c>
    </row>
    <row r="33" spans="2:4" ht="35.15" customHeight="1" x14ac:dyDescent="0.35">
      <c r="B33" s="217"/>
      <c r="C33" s="211"/>
      <c r="D33" s="212">
        <f>$C$29*C33</f>
        <v>0</v>
      </c>
    </row>
    <row r="34" spans="2:4" ht="35.15" customHeight="1" x14ac:dyDescent="0.35">
      <c r="B34" s="218"/>
      <c r="C34" s="211"/>
      <c r="D34" s="212">
        <f>$C$29*C34</f>
        <v>0</v>
      </c>
    </row>
    <row r="35" spans="2:4" ht="35.15" customHeight="1" x14ac:dyDescent="0.35">
      <c r="B35" s="218"/>
      <c r="C35" s="211"/>
      <c r="D35" s="212">
        <f>$C$29*C35</f>
        <v>0</v>
      </c>
    </row>
    <row r="36" spans="2:4" ht="35.15" customHeight="1" thickBot="1" x14ac:dyDescent="0.4">
      <c r="B36" s="219"/>
      <c r="C36" s="211"/>
      <c r="D36" s="212">
        <f>$C$29*C36</f>
        <v>0</v>
      </c>
    </row>
    <row r="37" spans="2:4" ht="15" thickBot="1" x14ac:dyDescent="0.4"/>
    <row r="38" spans="2:4" x14ac:dyDescent="0.35">
      <c r="B38" s="332" t="s">
        <v>211</v>
      </c>
      <c r="C38" s="333"/>
      <c r="D38" s="334"/>
    </row>
    <row r="39" spans="2:4" ht="15" thickBot="1" x14ac:dyDescent="0.4">
      <c r="B39" s="335"/>
      <c r="C39" s="336"/>
      <c r="D39" s="337"/>
    </row>
    <row r="40" spans="2:4" x14ac:dyDescent="0.35">
      <c r="B40" s="206" t="s">
        <v>204</v>
      </c>
      <c r="C40" s="324">
        <f>SUM('[3]1) Tableau budgétaire 1'!D142:F142,'[3]1) Tableau budgétaire 1'!D152:F152,'[3]1) Tableau budgétaire 1'!D162:F162,'[3]1) Tableau budgétaire 1'!D172:F172)</f>
        <v>0</v>
      </c>
      <c r="D40" s="325"/>
    </row>
    <row r="41" spans="2:4" x14ac:dyDescent="0.35">
      <c r="B41" s="206" t="s">
        <v>205</v>
      </c>
      <c r="C41" s="338">
        <f>SUM(D43:D47)</f>
        <v>0</v>
      </c>
      <c r="D41" s="339"/>
    </row>
    <row r="42" spans="2:4" x14ac:dyDescent="0.35">
      <c r="B42" s="207" t="s">
        <v>206</v>
      </c>
      <c r="C42" s="208" t="s">
        <v>207</v>
      </c>
      <c r="D42" s="209" t="s">
        <v>208</v>
      </c>
    </row>
    <row r="43" spans="2:4" ht="35.15" customHeight="1" x14ac:dyDescent="0.35">
      <c r="B43" s="216"/>
      <c r="C43" s="211"/>
      <c r="D43" s="212">
        <f>$C$40*C43</f>
        <v>0</v>
      </c>
    </row>
    <row r="44" spans="2:4" ht="35.15" customHeight="1" x14ac:dyDescent="0.35">
      <c r="B44" s="217"/>
      <c r="C44" s="211"/>
      <c r="D44" s="212">
        <f>$C$40*C44</f>
        <v>0</v>
      </c>
    </row>
    <row r="45" spans="2:4" ht="35.15" customHeight="1" x14ac:dyDescent="0.35">
      <c r="B45" s="218"/>
      <c r="C45" s="211"/>
      <c r="D45" s="212">
        <f>$C$40*C45</f>
        <v>0</v>
      </c>
    </row>
    <row r="46" spans="2:4" ht="35.15" customHeight="1" x14ac:dyDescent="0.35">
      <c r="B46" s="218"/>
      <c r="C46" s="211"/>
      <c r="D46" s="212">
        <f>$C$40*C46</f>
        <v>0</v>
      </c>
    </row>
    <row r="47" spans="2:4" ht="35.15" customHeight="1" thickBot="1" x14ac:dyDescent="0.4">
      <c r="B47" s="219"/>
      <c r="C47" s="211"/>
      <c r="D47" s="215">
        <f>$C$40*C47</f>
        <v>0</v>
      </c>
    </row>
  </sheetData>
  <mergeCells count="17">
    <mergeCell ref="C30:D30"/>
    <mergeCell ref="B38:D38"/>
    <mergeCell ref="B39:D39"/>
    <mergeCell ref="C40:D40"/>
    <mergeCell ref="C41:D41"/>
    <mergeCell ref="C29:D29"/>
    <mergeCell ref="B2:D3"/>
    <mergeCell ref="B5:D5"/>
    <mergeCell ref="B6:D6"/>
    <mergeCell ref="C7:D7"/>
    <mergeCell ref="C8:D8"/>
    <mergeCell ref="B16:D16"/>
    <mergeCell ref="B17:D17"/>
    <mergeCell ref="C18:D18"/>
    <mergeCell ref="C19:D19"/>
    <mergeCell ref="B27:D27"/>
    <mergeCell ref="B28:D28"/>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77AFE-A949-4761-94F9-9DA50EC6AF74}">
  <dimension ref="B1:G23"/>
  <sheetViews>
    <sheetView workbookViewId="0">
      <selection activeCell="E8" sqref="E8"/>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220" customFormat="1" ht="15.5" x14ac:dyDescent="0.35">
      <c r="B2" s="343" t="s">
        <v>212</v>
      </c>
      <c r="C2" s="344"/>
      <c r="D2" s="344"/>
      <c r="E2" s="344"/>
      <c r="F2" s="345"/>
    </row>
    <row r="3" spans="2:6" s="220" customFormat="1" ht="16" thickBot="1" x14ac:dyDescent="0.4">
      <c r="B3" s="346"/>
      <c r="C3" s="347"/>
      <c r="D3" s="347"/>
      <c r="E3" s="347"/>
      <c r="F3" s="348"/>
    </row>
    <row r="4" spans="2:6" s="220" customFormat="1" ht="16" thickBot="1" x14ac:dyDescent="0.4"/>
    <row r="5" spans="2:6" s="220" customFormat="1" ht="16" thickBot="1" x14ac:dyDescent="0.4">
      <c r="B5" s="349" t="s">
        <v>213</v>
      </c>
      <c r="C5" s="350"/>
      <c r="D5" s="350"/>
      <c r="E5" s="350"/>
      <c r="F5" s="351"/>
    </row>
    <row r="6" spans="2:6" s="220" customFormat="1" ht="46.5" x14ac:dyDescent="0.35">
      <c r="B6" s="221"/>
      <c r="C6" s="222" t="str">
        <f>'[3]1) Tableau budgétaire 1'!D5</f>
        <v>Organisation recipiendiaire 1 (budget en USD)</v>
      </c>
      <c r="D6" s="222" t="str">
        <f>'[3]1) Tableau budgétaire 1'!E5</f>
        <v>Organisation recipiendiaire 2 (budget en USD)</v>
      </c>
      <c r="E6" s="222" t="str">
        <f>'[3]1) Tableau budgétaire 1'!F5</f>
        <v>Organisation recipiendiaire 3 (budget en USD)</v>
      </c>
      <c r="F6" s="9" t="s">
        <v>213</v>
      </c>
    </row>
    <row r="7" spans="2:6" s="220" customFormat="1" ht="31" x14ac:dyDescent="0.35">
      <c r="B7" s="223" t="s">
        <v>214</v>
      </c>
      <c r="C7" s="224">
        <f>'[3]2) Tableau budgétaire 2'!D198</f>
        <v>0</v>
      </c>
      <c r="D7" s="224">
        <f>'[3]2) Tableau budgétaire 2'!E198</f>
        <v>0</v>
      </c>
      <c r="E7" s="224">
        <f>'[3]2) Tableau budgétaire 2'!F198</f>
        <v>0</v>
      </c>
      <c r="F7" s="225">
        <f t="shared" ref="F7:F14" si="0">SUM(C7:E7)</f>
        <v>0</v>
      </c>
    </row>
    <row r="8" spans="2:6" s="220" customFormat="1" ht="46.5" x14ac:dyDescent="0.35">
      <c r="B8" s="223" t="s">
        <v>215</v>
      </c>
      <c r="C8" s="224">
        <f>'[3]2) Tableau budgétaire 2'!D199</f>
        <v>0</v>
      </c>
      <c r="D8" s="224">
        <f>'[3]2) Tableau budgétaire 2'!E199</f>
        <v>0</v>
      </c>
      <c r="E8" s="224">
        <f>'[3]2) Tableau budgétaire 2'!F199</f>
        <v>0</v>
      </c>
      <c r="F8" s="226">
        <f t="shared" si="0"/>
        <v>0</v>
      </c>
    </row>
    <row r="9" spans="2:6" s="220" customFormat="1" ht="62" x14ac:dyDescent="0.35">
      <c r="B9" s="223" t="s">
        <v>216</v>
      </c>
      <c r="C9" s="224">
        <f>'[3]2) Tableau budgétaire 2'!D200</f>
        <v>0</v>
      </c>
      <c r="D9" s="224">
        <f>'[3]2) Tableau budgétaire 2'!E200</f>
        <v>0</v>
      </c>
      <c r="E9" s="224">
        <f>'[3]2) Tableau budgétaire 2'!F200</f>
        <v>0</v>
      </c>
      <c r="F9" s="226">
        <f t="shared" si="0"/>
        <v>0</v>
      </c>
    </row>
    <row r="10" spans="2:6" s="220" customFormat="1" ht="31" x14ac:dyDescent="0.35">
      <c r="B10" s="227" t="s">
        <v>217</v>
      </c>
      <c r="C10" s="224">
        <f>'[3]2) Tableau budgétaire 2'!D201</f>
        <v>0</v>
      </c>
      <c r="D10" s="224">
        <f>'[3]2) Tableau budgétaire 2'!E201</f>
        <v>0</v>
      </c>
      <c r="E10" s="224">
        <f>'[3]2) Tableau budgétaire 2'!F201</f>
        <v>0</v>
      </c>
      <c r="F10" s="226">
        <f t="shared" si="0"/>
        <v>0</v>
      </c>
    </row>
    <row r="11" spans="2:6" s="220" customFormat="1" ht="15.5" x14ac:dyDescent="0.35">
      <c r="B11" s="223" t="s">
        <v>218</v>
      </c>
      <c r="C11" s="224">
        <f>'[3]2) Tableau budgétaire 2'!D202</f>
        <v>0</v>
      </c>
      <c r="D11" s="224">
        <f>'[3]2) Tableau budgétaire 2'!E202</f>
        <v>0</v>
      </c>
      <c r="E11" s="224">
        <f>'[3]2) Tableau budgétaire 2'!F202</f>
        <v>0</v>
      </c>
      <c r="F11" s="226">
        <f t="shared" si="0"/>
        <v>0</v>
      </c>
    </row>
    <row r="12" spans="2:6" s="220" customFormat="1" ht="46.5" x14ac:dyDescent="0.35">
      <c r="B12" s="223" t="s">
        <v>219</v>
      </c>
      <c r="C12" s="224">
        <f>'[3]2) Tableau budgétaire 2'!D203</f>
        <v>0</v>
      </c>
      <c r="D12" s="224">
        <f>'[3]2) Tableau budgétaire 2'!E203</f>
        <v>0</v>
      </c>
      <c r="E12" s="224">
        <f>'[3]2) Tableau budgétaire 2'!F203</f>
        <v>0</v>
      </c>
      <c r="F12" s="226">
        <f t="shared" si="0"/>
        <v>0</v>
      </c>
    </row>
    <row r="13" spans="2:6" s="220" customFormat="1" ht="31.5" thickBot="1" x14ac:dyDescent="0.4">
      <c r="B13" s="228" t="s">
        <v>220</v>
      </c>
      <c r="C13" s="229">
        <f>'[3]2) Tableau budgétaire 2'!D204</f>
        <v>0</v>
      </c>
      <c r="D13" s="229">
        <f>'[3]2) Tableau budgétaire 2'!E204</f>
        <v>0</v>
      </c>
      <c r="E13" s="229">
        <f>'[3]2) Tableau budgétaire 2'!F204</f>
        <v>0</v>
      </c>
      <c r="F13" s="230">
        <f t="shared" si="0"/>
        <v>0</v>
      </c>
    </row>
    <row r="14" spans="2:6" s="220" customFormat="1" ht="15.5" x14ac:dyDescent="0.35">
      <c r="B14" s="231" t="s">
        <v>221</v>
      </c>
      <c r="C14" s="232">
        <f>SUM(C7:C13)</f>
        <v>0</v>
      </c>
      <c r="D14" s="232">
        <f>SUM(D7:D13)</f>
        <v>0</v>
      </c>
      <c r="E14" s="232">
        <f>SUM(E7:E13)</f>
        <v>0</v>
      </c>
      <c r="F14" s="233">
        <f t="shared" si="0"/>
        <v>0</v>
      </c>
    </row>
    <row r="15" spans="2:6" s="220" customFormat="1" ht="15.5" x14ac:dyDescent="0.35">
      <c r="B15" s="234" t="s">
        <v>222</v>
      </c>
      <c r="C15" s="235">
        <f>C14*0.07</f>
        <v>0</v>
      </c>
      <c r="D15" s="235">
        <f t="shared" ref="D15:F15" si="1">D14*0.07</f>
        <v>0</v>
      </c>
      <c r="E15" s="235">
        <f t="shared" si="1"/>
        <v>0</v>
      </c>
      <c r="F15" s="236">
        <f t="shared" si="1"/>
        <v>0</v>
      </c>
    </row>
    <row r="16" spans="2:6" s="220" customFormat="1" ht="16" thickBot="1" x14ac:dyDescent="0.4">
      <c r="B16" s="237" t="s">
        <v>7</v>
      </c>
      <c r="C16" s="238">
        <f>C14+C15</f>
        <v>0</v>
      </c>
      <c r="D16" s="238">
        <f t="shared" ref="D16:F16" si="2">D14+D15</f>
        <v>0</v>
      </c>
      <c r="E16" s="238">
        <f t="shared" si="2"/>
        <v>0</v>
      </c>
      <c r="F16" s="239">
        <f t="shared" si="2"/>
        <v>0</v>
      </c>
    </row>
    <row r="17" spans="2:7" s="220" customFormat="1" ht="16" thickBot="1" x14ac:dyDescent="0.4"/>
    <row r="18" spans="2:7" s="220" customFormat="1" ht="15.5" x14ac:dyDescent="0.35">
      <c r="B18" s="302" t="s">
        <v>223</v>
      </c>
      <c r="C18" s="303"/>
      <c r="D18" s="303"/>
      <c r="E18" s="303"/>
      <c r="F18" s="305"/>
    </row>
    <row r="19" spans="2:7" ht="46.5" x14ac:dyDescent="0.35">
      <c r="B19" s="49"/>
      <c r="C19" s="9" t="str">
        <f>'[3]1) Tableau budgétaire 1'!D5</f>
        <v>Organisation recipiendiaire 1 (budget en USD)</v>
      </c>
      <c r="D19" s="9" t="str">
        <f>'[3]1) Tableau budgétaire 1'!E5</f>
        <v>Organisation recipiendiaire 2 (budget en USD)</v>
      </c>
      <c r="E19" s="9" t="str">
        <f>'[3]1) Tableau budgétaire 1'!F5</f>
        <v>Organisation recipiendiaire 3 (budget en USD)</v>
      </c>
      <c r="F19" s="240" t="s">
        <v>191</v>
      </c>
      <c r="G19" s="241" t="s">
        <v>149</v>
      </c>
    </row>
    <row r="20" spans="2:7" ht="15.5" x14ac:dyDescent="0.35">
      <c r="B20" s="52" t="s">
        <v>224</v>
      </c>
      <c r="C20" s="242">
        <f>'[3]1) Tableau budgétaire 1'!D196</f>
        <v>0</v>
      </c>
      <c r="D20" s="242">
        <f>'[3]1) Tableau budgétaire 1'!E196</f>
        <v>0</v>
      </c>
      <c r="E20" s="242">
        <f>'[3]1) Tableau budgétaire 1'!F196</f>
        <v>0</v>
      </c>
      <c r="F20" s="243">
        <f>'[3]1) Tableau budgétaire 1'!G196</f>
        <v>0</v>
      </c>
      <c r="G20" s="244">
        <f>'[3]1) Tableau budgétaire 1'!H196</f>
        <v>0.7</v>
      </c>
    </row>
    <row r="21" spans="2:7" ht="15.5" x14ac:dyDescent="0.35">
      <c r="B21" s="52" t="s">
        <v>225</v>
      </c>
      <c r="C21" s="242">
        <f>'[3]1) Tableau budgétaire 1'!D197</f>
        <v>0</v>
      </c>
      <c r="D21" s="242">
        <f>'[3]1) Tableau budgétaire 1'!E197</f>
        <v>0</v>
      </c>
      <c r="E21" s="242">
        <f>'[3]1) Tableau budgétaire 1'!F197</f>
        <v>0</v>
      </c>
      <c r="F21" s="243">
        <f>'[3]1) Tableau budgétaire 1'!G197</f>
        <v>0</v>
      </c>
      <c r="G21" s="244">
        <f>'[3]1) Tableau budgétaire 1'!H197</f>
        <v>0.3</v>
      </c>
    </row>
    <row r="22" spans="2:7" ht="16" thickBot="1" x14ac:dyDescent="0.4">
      <c r="B22" s="52" t="s">
        <v>226</v>
      </c>
      <c r="C22" s="242">
        <f>'[3]1) Tableau budgétaire 1'!D198</f>
        <v>0</v>
      </c>
      <c r="D22" s="242">
        <f>'[3]1) Tableau budgétaire 1'!E198</f>
        <v>0</v>
      </c>
      <c r="E22" s="242">
        <f>'[3]1) Tableau budgétaire 1'!F198</f>
        <v>0</v>
      </c>
      <c r="F22" s="243">
        <f>'[3]1) Tableau budgétaire 1'!G198</f>
        <v>0</v>
      </c>
      <c r="G22" s="245">
        <f>'[3]1) Tableau budgétaire 1'!H198</f>
        <v>0</v>
      </c>
    </row>
    <row r="23" spans="2:7" ht="16" thickBot="1" x14ac:dyDescent="0.4">
      <c r="B23" s="46" t="s">
        <v>191</v>
      </c>
      <c r="C23" s="246">
        <f>'[3]1) Tableau budgétaire 1'!D199</f>
        <v>0</v>
      </c>
      <c r="D23" s="246">
        <f>'[3]1) Tableau budgétaire 1'!E199</f>
        <v>0</v>
      </c>
      <c r="E23" s="246">
        <f>'[3]1) Tableau budgétaire 1'!F199</f>
        <v>0</v>
      </c>
      <c r="F23" s="246">
        <f>'[3]1) Tableau budgétaire 1'!G199</f>
        <v>0</v>
      </c>
    </row>
  </sheetData>
  <mergeCells count="3">
    <mergeCell ref="B2:F3"/>
    <mergeCell ref="B5:F5"/>
    <mergeCell ref="B18:F18"/>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3" xr:uid="{FBA7BE37-1B87-484D-8F7F-4F2D3C4E67AA}"/>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5C545376-1516-49C1-B7D5-7543DB772F9C}"/>
    <dataValidation allowBlank="1" showInputMessage="1" showErrorMessage="1" prompt="Services contracted by an organization which follow the normal procurement processes." sqref="B10" xr:uid="{ED985E8F-5925-441F-A7BC-7CDE796D2D43}"/>
    <dataValidation allowBlank="1" showInputMessage="1" showErrorMessage="1" prompt="Includes staff and non-staff travel paid for by the organization directly related to a project." sqref="B11" xr:uid="{2931DCF7-6A26-4579-8EB0-2378A741B6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E188FC22-4013-4631-A7CD-7360D9A28DD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9AABAF22-41CE-4077-843C-9C564F29D49A}"/>
    <dataValidation allowBlank="1" showInputMessage="1" showErrorMessage="1" prompt="Includes all related staff and temporary staff costs including base salary, post adjustment and all staff entitlements." sqref="B7" xr:uid="{8C69AA48-8AE1-4827-820A-E7E961467A81}"/>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MPTF_00006_00893</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134236B-FB88-4DAF-BF68-62969CFF98B7}"/>
</file>

<file path=customXml/itemProps2.xml><?xml version="1.0" encoding="utf-8"?>
<ds:datastoreItem xmlns:ds="http://schemas.openxmlformats.org/officeDocument/2006/customXml" ds:itemID="{2CDA7343-385B-4AE9-8C0B-A3D0DED102D2}">
  <ds:schemaRefs>
    <ds:schemaRef ds:uri="http://schemas.microsoft.com/sharepoint/v3/contenttype/forms"/>
  </ds:schemaRefs>
</ds:datastoreItem>
</file>

<file path=customXml/itemProps3.xml><?xml version="1.0" encoding="utf-8"?>
<ds:datastoreItem xmlns:ds="http://schemas.openxmlformats.org/officeDocument/2006/customXml" ds:itemID="{0EB79782-4F9C-4A2B-A2CB-512B8C062C60}">
  <ds:schemaRefs>
    <ds:schemaRef ds:uri="http://schemas.microsoft.com/office/infopath/2007/PartnerControls"/>
    <ds:schemaRef ds:uri="http://www.w3.org/XML/1998/namespace"/>
    <ds:schemaRef ds:uri="http://purl.org/dc/elements/1.1/"/>
    <ds:schemaRef ds:uri="http://purl.org/dc/terms/"/>
    <ds:schemaRef ds:uri="0706f498-5bd9-4383-ba1a-06bcfa1e18b8"/>
    <ds:schemaRef ds:uri="http://schemas.microsoft.com/office/2006/documentManagement/types"/>
    <ds:schemaRef ds:uri="http://schemas.openxmlformats.org/package/2006/metadata/core-properties"/>
    <ds:schemaRef ds:uri="0463aea0-0532-4b71-88f2-54d73949c076"/>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Project transactions </vt:lpstr>
      <vt:lpstr>2) Tableau budgétaire 2</vt:lpstr>
      <vt:lpstr>3)Notes d'explication </vt:lpstr>
      <vt:lpstr>4) Pour utilisation par PBSO</vt:lpstr>
      <vt:lpstr>Pour utilisation par MPTFO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Burundi 00130463_midyear financial_2023.xlsx</dc:title>
  <dc:subject/>
  <dc:creator>Operator</dc:creator>
  <cp:keywords/>
  <dc:description/>
  <cp:lastModifiedBy>CordaidUser</cp:lastModifiedBy>
  <cp:revision/>
  <cp:lastPrinted>2023-06-12T07:05:58Z</cp:lastPrinted>
  <dcterms:created xsi:type="dcterms:W3CDTF">2021-10-13T12:58:32Z</dcterms:created>
  <dcterms:modified xsi:type="dcterms:W3CDTF">2023-06-15T08:31:09Z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1ec358-fa87-4620-aa98-db059b95b836_Enabled">
    <vt:lpwstr>true</vt:lpwstr>
  </property>
  <property fmtid="{D5CDD505-2E9C-101B-9397-08002B2CF9AE}" pid="3" name="MSIP_Label_501ec358-fa87-4620-aa98-db059b95b836_SetDate">
    <vt:lpwstr>2021-10-13T12:58:32Z</vt:lpwstr>
  </property>
  <property fmtid="{D5CDD505-2E9C-101B-9397-08002B2CF9AE}" pid="4" name="MSIP_Label_501ec358-fa87-4620-aa98-db059b95b836_Method">
    <vt:lpwstr>Standard</vt:lpwstr>
  </property>
  <property fmtid="{D5CDD505-2E9C-101B-9397-08002B2CF9AE}" pid="5" name="MSIP_Label_501ec358-fa87-4620-aa98-db059b95b836_Name">
    <vt:lpwstr>501ec358-fa87-4620-aa98-db059b95b836</vt:lpwstr>
  </property>
  <property fmtid="{D5CDD505-2E9C-101B-9397-08002B2CF9AE}" pid="6" name="MSIP_Label_501ec358-fa87-4620-aa98-db059b95b836_SiteId">
    <vt:lpwstr>8883c3f7-3467-4eca-bb61-e5aa9ef5ee43</vt:lpwstr>
  </property>
  <property fmtid="{D5CDD505-2E9C-101B-9397-08002B2CF9AE}" pid="7" name="MSIP_Label_501ec358-fa87-4620-aa98-db059b95b836_ActionId">
    <vt:lpwstr>03f96ef4-0ebe-411f-94ec-c236d73c8248</vt:lpwstr>
  </property>
  <property fmtid="{D5CDD505-2E9C-101B-9397-08002B2CF9AE}" pid="8" name="MSIP_Label_501ec358-fa87-4620-aa98-db059b95b836_ContentBits">
    <vt:lpwstr>0</vt:lpwstr>
  </property>
  <property fmtid="{D5CDD505-2E9C-101B-9397-08002B2CF9AE}" pid="9" name="ContentTypeId">
    <vt:lpwstr>0x010100A20E1B0FB969FA4DB37D3562DA9CC146</vt:lpwstr>
  </property>
  <property fmtid="{D5CDD505-2E9C-101B-9397-08002B2CF9AE}" pid="10" name="MediaServiceImageTags">
    <vt:lpwstr/>
  </property>
</Properties>
</file>