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dier.semien\Desktop\"/>
    </mc:Choice>
  </mc:AlternateContent>
  <xr:revisionPtr revIDLastSave="0" documentId="8_{7D219483-976A-466C-844C-B48A0425FFB7}"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G125" i="1"/>
  <c r="E240" i="1"/>
  <c r="D240" i="1"/>
  <c r="G62" i="1" l="1"/>
  <c r="G99" i="1"/>
  <c r="G94" i="1"/>
  <c r="G93" i="1"/>
  <c r="G92" i="1"/>
  <c r="G91" i="1"/>
  <c r="D27" i="1"/>
  <c r="G144" i="1"/>
  <c r="G145" i="1"/>
  <c r="G146" i="1"/>
  <c r="G147" i="1"/>
  <c r="G153" i="1"/>
  <c r="G154" i="1"/>
  <c r="G155" i="1"/>
  <c r="G156" i="1"/>
  <c r="G163" i="1"/>
  <c r="G164" i="1"/>
  <c r="G168" i="1"/>
  <c r="G169" i="1"/>
  <c r="G63" i="1"/>
  <c r="G64" i="1"/>
  <c r="G136" i="1" l="1"/>
  <c r="G135" i="1"/>
  <c r="G134" i="1"/>
  <c r="G133" i="1"/>
  <c r="E244" i="5"/>
  <c r="E243" i="5"/>
  <c r="E242" i="5"/>
  <c r="E245" i="5"/>
  <c r="E246" i="5"/>
  <c r="E247" i="5"/>
  <c r="E248" i="5"/>
  <c r="D243" i="5"/>
  <c r="D244" i="5"/>
  <c r="D245" i="5"/>
  <c r="D246" i="5"/>
  <c r="D247" i="5"/>
  <c r="D248" i="5"/>
  <c r="D242" i="5"/>
  <c r="F126" i="5"/>
  <c r="E126" i="5"/>
  <c r="D126" i="5"/>
  <c r="G125" i="5"/>
  <c r="G124" i="5"/>
  <c r="G123" i="5"/>
  <c r="G122" i="5"/>
  <c r="G121" i="5"/>
  <c r="G120" i="5"/>
  <c r="G119" i="5"/>
  <c r="F118" i="5"/>
  <c r="F115" i="5"/>
  <c r="E115" i="5"/>
  <c r="D115" i="5"/>
  <c r="G114" i="5"/>
  <c r="G113" i="5"/>
  <c r="G112" i="5"/>
  <c r="G111" i="5"/>
  <c r="G110" i="5"/>
  <c r="G109" i="5"/>
  <c r="G108" i="5"/>
  <c r="F107" i="5"/>
  <c r="E249" i="5" l="1"/>
  <c r="D249" i="5"/>
  <c r="D250" i="5" s="1"/>
  <c r="D251" i="5" s="1"/>
  <c r="G126" i="5"/>
  <c r="G115" i="5"/>
  <c r="E16" i="1" l="1"/>
  <c r="G175" i="1" l="1"/>
  <c r="G176" i="1"/>
  <c r="G177" i="1"/>
  <c r="G178" i="1"/>
  <c r="G179" i="1"/>
  <c r="G180" i="1"/>
  <c r="G181" i="1"/>
  <c r="G182" i="1"/>
  <c r="G183" i="1"/>
  <c r="G184" i="1"/>
  <c r="D185" i="1"/>
  <c r="E185" i="1"/>
  <c r="F185" i="1"/>
  <c r="I185" i="1"/>
  <c r="G187" i="1"/>
  <c r="G188" i="1"/>
  <c r="G189" i="1"/>
  <c r="G190" i="1"/>
  <c r="G191" i="1"/>
  <c r="G192" i="1"/>
  <c r="G193" i="1"/>
  <c r="G194" i="1"/>
  <c r="D195" i="1"/>
  <c r="E195" i="1"/>
  <c r="F195" i="1"/>
  <c r="I195" i="1"/>
  <c r="G197" i="1"/>
  <c r="G198" i="1"/>
  <c r="G199" i="1"/>
  <c r="G200" i="1"/>
  <c r="G201" i="1"/>
  <c r="G202" i="1"/>
  <c r="G203" i="1"/>
  <c r="G204" i="1"/>
  <c r="G205" i="1"/>
  <c r="D206" i="1"/>
  <c r="E206" i="1"/>
  <c r="F206" i="1"/>
  <c r="I206" i="1"/>
  <c r="G208" i="1"/>
  <c r="G209" i="1"/>
  <c r="G210" i="1"/>
  <c r="G211" i="1"/>
  <c r="G212" i="1"/>
  <c r="G213" i="1"/>
  <c r="G214" i="1"/>
  <c r="G215" i="1"/>
  <c r="D216" i="1"/>
  <c r="E216" i="1"/>
  <c r="F216" i="1"/>
  <c r="I216" i="1"/>
  <c r="H185" i="1" l="1"/>
  <c r="G185" i="1"/>
  <c r="G206" i="1"/>
  <c r="G195" i="1"/>
  <c r="H206" i="1"/>
  <c r="G216" i="1"/>
  <c r="H195" i="1"/>
  <c r="H216" i="1"/>
  <c r="G118" i="1" l="1"/>
  <c r="G117" i="1"/>
  <c r="G116" i="1"/>
  <c r="G115" i="1"/>
  <c r="G114" i="1"/>
  <c r="I109" i="1"/>
  <c r="F109" i="1"/>
  <c r="E109" i="1"/>
  <c r="E107" i="5" s="1"/>
  <c r="D109" i="1"/>
  <c r="D107" i="5" s="1"/>
  <c r="E223" i="1"/>
  <c r="F59" i="5"/>
  <c r="E59" i="5"/>
  <c r="D59" i="5"/>
  <c r="G58" i="5"/>
  <c r="G57" i="5"/>
  <c r="G56" i="5"/>
  <c r="G55" i="5"/>
  <c r="G54" i="5"/>
  <c r="G53" i="5"/>
  <c r="G52" i="5"/>
  <c r="F51" i="5"/>
  <c r="E171" i="5"/>
  <c r="D171" i="5"/>
  <c r="F171" i="5"/>
  <c r="G170" i="5"/>
  <c r="G169" i="5"/>
  <c r="G168" i="5"/>
  <c r="G167" i="5"/>
  <c r="G166" i="5"/>
  <c r="G165" i="5"/>
  <c r="G164" i="5"/>
  <c r="F163" i="5"/>
  <c r="D37" i="1"/>
  <c r="G25" i="1"/>
  <c r="I161" i="1"/>
  <c r="F161" i="1"/>
  <c r="E161" i="1"/>
  <c r="E163" i="5" s="1"/>
  <c r="D161" i="1"/>
  <c r="D163" i="5" s="1"/>
  <c r="G160" i="1"/>
  <c r="G159" i="1"/>
  <c r="G158" i="1"/>
  <c r="G157" i="1"/>
  <c r="I47" i="1"/>
  <c r="F47" i="1"/>
  <c r="E47" i="1"/>
  <c r="E40" i="5" s="1"/>
  <c r="D47" i="1"/>
  <c r="D40" i="5" s="1"/>
  <c r="G46" i="1"/>
  <c r="G45" i="1"/>
  <c r="G44" i="1"/>
  <c r="G43" i="1"/>
  <c r="G42" i="1"/>
  <c r="G41" i="1"/>
  <c r="G40" i="1"/>
  <c r="G39" i="1"/>
  <c r="G107" i="5" l="1"/>
  <c r="H109" i="1"/>
  <c r="H119" i="1"/>
  <c r="G109" i="1"/>
  <c r="G59" i="5"/>
  <c r="G163" i="5"/>
  <c r="G171" i="5"/>
  <c r="G161" i="1"/>
  <c r="H161" i="1"/>
  <c r="G47" i="1"/>
  <c r="H47" i="1"/>
  <c r="D232" i="1"/>
  <c r="D19" i="4"/>
  <c r="E19" i="4"/>
  <c r="C19" i="4"/>
  <c r="D6" i="4"/>
  <c r="E6" i="4"/>
  <c r="C6" i="4"/>
  <c r="E241" i="5"/>
  <c r="F241" i="5"/>
  <c r="D241" i="5"/>
  <c r="E4" i="5"/>
  <c r="F4" i="5"/>
  <c r="D4" i="5"/>
  <c r="E232" i="1"/>
  <c r="F232" i="1"/>
  <c r="E239" i="1"/>
  <c r="F239" i="1"/>
  <c r="D239" i="1"/>
  <c r="G22" i="4"/>
  <c r="G21" i="4"/>
  <c r="G20" i="4"/>
  <c r="I223" i="1"/>
  <c r="I171" i="1"/>
  <c r="I151" i="1"/>
  <c r="I141" i="1"/>
  <c r="I131" i="1"/>
  <c r="I99" i="1"/>
  <c r="I119" i="1" s="1"/>
  <c r="I89" i="1"/>
  <c r="I79" i="1"/>
  <c r="I69" i="1"/>
  <c r="I57" i="1"/>
  <c r="I37" i="1"/>
  <c r="I27" i="1"/>
  <c r="I16" i="1"/>
  <c r="F247" i="5"/>
  <c r="E12" i="4" s="1"/>
  <c r="D249" i="1"/>
  <c r="H244" i="1"/>
  <c r="D13" i="4"/>
  <c r="F248" i="5"/>
  <c r="E13" i="4" s="1"/>
  <c r="D12" i="4"/>
  <c r="D11" i="4"/>
  <c r="F246" i="5"/>
  <c r="E11" i="4" s="1"/>
  <c r="F245" i="5"/>
  <c r="E10" i="4" s="1"/>
  <c r="D9" i="4"/>
  <c r="F244" i="5"/>
  <c r="D8" i="4"/>
  <c r="F243" i="5"/>
  <c r="E8" i="4" s="1"/>
  <c r="C9" i="4"/>
  <c r="C10" i="4"/>
  <c r="C12" i="4"/>
  <c r="C13" i="4"/>
  <c r="C8" i="4"/>
  <c r="D7" i="4"/>
  <c r="F242" i="5"/>
  <c r="E7" i="4" s="1"/>
  <c r="D197" i="5"/>
  <c r="E197" i="5"/>
  <c r="G220" i="1"/>
  <c r="G221" i="1"/>
  <c r="G222" i="1"/>
  <c r="G219" i="1"/>
  <c r="G170" i="1"/>
  <c r="G167" i="1"/>
  <c r="G166" i="1"/>
  <c r="G165" i="1"/>
  <c r="G150" i="1"/>
  <c r="G149" i="1"/>
  <c r="G148" i="1"/>
  <c r="G143" i="1"/>
  <c r="G140" i="1"/>
  <c r="G139" i="1"/>
  <c r="G138" i="1"/>
  <c r="G137" i="1"/>
  <c r="G130" i="1"/>
  <c r="G129" i="1"/>
  <c r="G128" i="1"/>
  <c r="G127" i="1"/>
  <c r="G126" i="1"/>
  <c r="G124" i="1"/>
  <c r="G123" i="1"/>
  <c r="G98" i="1"/>
  <c r="G97" i="1"/>
  <c r="G96" i="1"/>
  <c r="G95" i="1"/>
  <c r="G88" i="1"/>
  <c r="G87" i="1"/>
  <c r="G86" i="1"/>
  <c r="G85" i="1"/>
  <c r="G84" i="1"/>
  <c r="G83" i="1"/>
  <c r="G82" i="1"/>
  <c r="G81" i="1"/>
  <c r="G78" i="1"/>
  <c r="G77" i="1"/>
  <c r="G76" i="1"/>
  <c r="G75" i="1"/>
  <c r="G74" i="1"/>
  <c r="G73" i="1"/>
  <c r="G72" i="1"/>
  <c r="G71" i="1"/>
  <c r="G68" i="1"/>
  <c r="G67" i="1"/>
  <c r="G66" i="1"/>
  <c r="G65" i="1"/>
  <c r="G61" i="1"/>
  <c r="G56" i="1"/>
  <c r="G55" i="1"/>
  <c r="G54" i="1"/>
  <c r="G53" i="1"/>
  <c r="G52" i="1"/>
  <c r="G51" i="1"/>
  <c r="G50" i="1"/>
  <c r="G49" i="1"/>
  <c r="G36" i="1"/>
  <c r="G35" i="1"/>
  <c r="G34" i="1"/>
  <c r="G33" i="1"/>
  <c r="G32" i="1"/>
  <c r="G31" i="1"/>
  <c r="G30" i="1"/>
  <c r="G29" i="1"/>
  <c r="G19" i="1"/>
  <c r="G20" i="1"/>
  <c r="G21" i="1"/>
  <c r="G22" i="1"/>
  <c r="G23" i="1"/>
  <c r="G24" i="1"/>
  <c r="G26" i="1"/>
  <c r="G18" i="1"/>
  <c r="G9" i="1"/>
  <c r="G10" i="1"/>
  <c r="G11" i="1"/>
  <c r="G12" i="1"/>
  <c r="G13" i="1"/>
  <c r="G15" i="1"/>
  <c r="G8" i="1"/>
  <c r="F238" i="5"/>
  <c r="E238" i="5"/>
  <c r="D238" i="5"/>
  <c r="G237" i="5"/>
  <c r="G236" i="5"/>
  <c r="G235" i="5"/>
  <c r="G234" i="5"/>
  <c r="G233" i="5"/>
  <c r="G232" i="5"/>
  <c r="G231" i="5"/>
  <c r="E230" i="5"/>
  <c r="F223" i="1"/>
  <c r="F230" i="5" s="1"/>
  <c r="D223" i="1"/>
  <c r="D230" i="5" s="1"/>
  <c r="G198" i="5"/>
  <c r="G199" i="5"/>
  <c r="G200" i="5"/>
  <c r="G201" i="5"/>
  <c r="G202" i="5"/>
  <c r="G203" i="5"/>
  <c r="G204" i="5"/>
  <c r="D205" i="5"/>
  <c r="E205" i="5"/>
  <c r="F205" i="5"/>
  <c r="G209" i="5"/>
  <c r="G210" i="5"/>
  <c r="G211" i="5"/>
  <c r="G212" i="5"/>
  <c r="G213" i="5"/>
  <c r="G214" i="5"/>
  <c r="G215" i="5"/>
  <c r="D216" i="5"/>
  <c r="E216" i="5"/>
  <c r="F216" i="5"/>
  <c r="G220" i="5"/>
  <c r="G221" i="5"/>
  <c r="G222" i="5"/>
  <c r="G223" i="5"/>
  <c r="G224" i="5"/>
  <c r="G225" i="5"/>
  <c r="G226" i="5"/>
  <c r="D227" i="5"/>
  <c r="E227" i="5"/>
  <c r="F227" i="5"/>
  <c r="F194" i="5"/>
  <c r="E194" i="5"/>
  <c r="D194" i="5"/>
  <c r="G193" i="5"/>
  <c r="G192" i="5"/>
  <c r="G191" i="5"/>
  <c r="G190" i="5"/>
  <c r="G189" i="5"/>
  <c r="G188" i="5"/>
  <c r="G187" i="5"/>
  <c r="G142" i="5"/>
  <c r="G143" i="5"/>
  <c r="G144" i="5"/>
  <c r="G145" i="5"/>
  <c r="G146" i="5"/>
  <c r="G147" i="5"/>
  <c r="G148" i="5"/>
  <c r="D149" i="5"/>
  <c r="E149" i="5"/>
  <c r="F149" i="5"/>
  <c r="G153" i="5"/>
  <c r="G154" i="5"/>
  <c r="G155" i="5"/>
  <c r="G156" i="5"/>
  <c r="G157" i="5"/>
  <c r="G158" i="5"/>
  <c r="G159" i="5"/>
  <c r="D160" i="5"/>
  <c r="E160" i="5"/>
  <c r="F160" i="5"/>
  <c r="G175" i="5"/>
  <c r="G176" i="5"/>
  <c r="G177" i="5"/>
  <c r="G178" i="5"/>
  <c r="G179" i="5"/>
  <c r="G180" i="5"/>
  <c r="G181" i="5"/>
  <c r="D182" i="5"/>
  <c r="E182" i="5"/>
  <c r="F182" i="5"/>
  <c r="F138" i="5"/>
  <c r="E138" i="5"/>
  <c r="D138" i="5"/>
  <c r="G137" i="5"/>
  <c r="G136" i="5"/>
  <c r="G135" i="5"/>
  <c r="G134" i="5"/>
  <c r="G133" i="5"/>
  <c r="G132" i="5"/>
  <c r="G131" i="5"/>
  <c r="G75" i="5"/>
  <c r="G76" i="5"/>
  <c r="G77" i="5"/>
  <c r="G78" i="5"/>
  <c r="G79" i="5"/>
  <c r="G80" i="5"/>
  <c r="G81" i="5"/>
  <c r="D82" i="5"/>
  <c r="E82" i="5"/>
  <c r="F82" i="5"/>
  <c r="G86" i="5"/>
  <c r="G87" i="5"/>
  <c r="G88" i="5"/>
  <c r="G89" i="5"/>
  <c r="G90" i="5"/>
  <c r="G91" i="5"/>
  <c r="G92" i="5"/>
  <c r="D93" i="5"/>
  <c r="E93" i="5"/>
  <c r="F93" i="5"/>
  <c r="G97" i="5"/>
  <c r="G98" i="5"/>
  <c r="G99" i="5"/>
  <c r="G100" i="5"/>
  <c r="G101" i="5"/>
  <c r="G102" i="5"/>
  <c r="G103" i="5"/>
  <c r="D104" i="5"/>
  <c r="E104" i="5"/>
  <c r="F104" i="5"/>
  <c r="G64" i="5"/>
  <c r="G65" i="5"/>
  <c r="G66" i="5"/>
  <c r="G67" i="5"/>
  <c r="G68" i="5"/>
  <c r="G69" i="5"/>
  <c r="G70" i="5"/>
  <c r="D71" i="5"/>
  <c r="E71" i="5"/>
  <c r="F71"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219" i="5"/>
  <c r="F219" i="5"/>
  <c r="E208" i="5"/>
  <c r="F208" i="5"/>
  <c r="F197" i="5"/>
  <c r="E186" i="5"/>
  <c r="F186" i="5"/>
  <c r="E171" i="1"/>
  <c r="E174" i="5" s="1"/>
  <c r="F171" i="1"/>
  <c r="F174" i="5" s="1"/>
  <c r="E151" i="1"/>
  <c r="F151" i="1"/>
  <c r="F152" i="5" s="1"/>
  <c r="E141" i="1"/>
  <c r="E141" i="5" s="1"/>
  <c r="F141" i="1"/>
  <c r="F141" i="5" s="1"/>
  <c r="E131" i="1"/>
  <c r="E130" i="5" s="1"/>
  <c r="F131" i="1"/>
  <c r="F130" i="5" s="1"/>
  <c r="E99" i="1"/>
  <c r="F99" i="1"/>
  <c r="E89" i="1"/>
  <c r="E85" i="5" s="1"/>
  <c r="F89" i="1"/>
  <c r="F85" i="5" s="1"/>
  <c r="E79" i="1"/>
  <c r="E74" i="5" s="1"/>
  <c r="F79" i="1"/>
  <c r="F74" i="5" s="1"/>
  <c r="E69" i="1"/>
  <c r="E63" i="5" s="1"/>
  <c r="F69" i="1"/>
  <c r="F63" i="5" s="1"/>
  <c r="E57" i="1"/>
  <c r="E51" i="5" s="1"/>
  <c r="F57" i="1"/>
  <c r="F40" i="5" s="1"/>
  <c r="E37" i="1"/>
  <c r="E29" i="5" s="1"/>
  <c r="F37" i="1"/>
  <c r="F29" i="5" s="1"/>
  <c r="E27" i="1"/>
  <c r="F27" i="1"/>
  <c r="F18" i="5" s="1"/>
  <c r="D18" i="5"/>
  <c r="F16" i="1"/>
  <c r="F7" i="5" s="1"/>
  <c r="D219" i="5"/>
  <c r="D208" i="5"/>
  <c r="D186" i="5"/>
  <c r="D171" i="1"/>
  <c r="D174" i="5" s="1"/>
  <c r="D151" i="1"/>
  <c r="D141" i="1"/>
  <c r="D141" i="5" s="1"/>
  <c r="D131" i="1"/>
  <c r="D99" i="1"/>
  <c r="D89" i="1"/>
  <c r="D85" i="5" s="1"/>
  <c r="D79" i="1"/>
  <c r="D74" i="5" s="1"/>
  <c r="D69" i="1"/>
  <c r="D63" i="5" s="1"/>
  <c r="D57" i="1"/>
  <c r="D51" i="5" s="1"/>
  <c r="D29" i="5"/>
  <c r="D16" i="1"/>
  <c r="F96" i="5" l="1"/>
  <c r="F119" i="1"/>
  <c r="E96" i="5"/>
  <c r="E119" i="1"/>
  <c r="E118" i="5" s="1"/>
  <c r="D96" i="5"/>
  <c r="D119" i="1"/>
  <c r="D118" i="5" s="1"/>
  <c r="G16" i="1"/>
  <c r="D152" i="5"/>
  <c r="E152" i="5"/>
  <c r="G51" i="5"/>
  <c r="H223" i="1"/>
  <c r="H27" i="1"/>
  <c r="E7" i="5"/>
  <c r="G27" i="1"/>
  <c r="D7" i="5"/>
  <c r="F249" i="5"/>
  <c r="F250" i="5" s="1"/>
  <c r="F251" i="5" s="1"/>
  <c r="G138" i="5"/>
  <c r="G242" i="5"/>
  <c r="G82" i="5"/>
  <c r="G194" i="5"/>
  <c r="G205" i="5"/>
  <c r="C7" i="4"/>
  <c r="F7" i="4" s="1"/>
  <c r="G182" i="5"/>
  <c r="G37" i="5"/>
  <c r="G216" i="5"/>
  <c r="G48" i="5"/>
  <c r="G104" i="5"/>
  <c r="G227" i="5"/>
  <c r="G71" i="5"/>
  <c r="G244" i="5"/>
  <c r="G93" i="5"/>
  <c r="G160" i="5"/>
  <c r="G149" i="5"/>
  <c r="G238" i="5"/>
  <c r="G245" i="5"/>
  <c r="E9" i="4"/>
  <c r="E14" i="4" s="1"/>
  <c r="H37" i="5"/>
  <c r="G15" i="5"/>
  <c r="G26" i="5"/>
  <c r="G208" i="5"/>
  <c r="F8" i="4"/>
  <c r="G248" i="5"/>
  <c r="G243" i="5"/>
  <c r="G247" i="5"/>
  <c r="F12" i="4"/>
  <c r="G246" i="5"/>
  <c r="C11" i="4"/>
  <c r="F11" i="4" s="1"/>
  <c r="F13" i="4"/>
  <c r="D10" i="4"/>
  <c r="D14" i="4" s="1"/>
  <c r="G186" i="5"/>
  <c r="G40" i="5"/>
  <c r="H57" i="1"/>
  <c r="G69" i="1"/>
  <c r="H79" i="1"/>
  <c r="G89" i="1"/>
  <c r="H99" i="1"/>
  <c r="H131" i="1"/>
  <c r="G141" i="1"/>
  <c r="H151" i="1"/>
  <c r="G171" i="1"/>
  <c r="C29" i="6"/>
  <c r="D32" i="6" s="1"/>
  <c r="G219" i="5"/>
  <c r="I246" i="1"/>
  <c r="G63" i="5"/>
  <c r="G223" i="1"/>
  <c r="G74" i="5"/>
  <c r="H37" i="1"/>
  <c r="G57" i="1"/>
  <c r="H69" i="1"/>
  <c r="G119" i="1"/>
  <c r="G131" i="1"/>
  <c r="H141" i="1"/>
  <c r="H171" i="1"/>
  <c r="G197" i="5"/>
  <c r="E18" i="5"/>
  <c r="G18" i="5" s="1"/>
  <c r="G141" i="5"/>
  <c r="G230" i="5"/>
  <c r="G174" i="5"/>
  <c r="G29" i="5"/>
  <c r="G37" i="1"/>
  <c r="H16" i="1"/>
  <c r="C18" i="6"/>
  <c r="D23" i="6" s="1"/>
  <c r="D130" i="5"/>
  <c r="G130" i="5" s="1"/>
  <c r="G151" i="1"/>
  <c r="G85" i="5"/>
  <c r="F233" i="1"/>
  <c r="G79" i="1"/>
  <c r="C40" i="6"/>
  <c r="C7" i="6"/>
  <c r="D12" i="6" s="1"/>
  <c r="H89" i="1"/>
  <c r="G118" i="5" l="1"/>
  <c r="G96" i="5"/>
  <c r="E233" i="1"/>
  <c r="E234" i="1" s="1"/>
  <c r="E235" i="1" s="1"/>
  <c r="N17" i="1"/>
  <c r="D233" i="1"/>
  <c r="D234" i="1" s="1"/>
  <c r="D235" i="1" s="1"/>
  <c r="D242" i="1" s="1"/>
  <c r="G152" i="5"/>
  <c r="G7" i="5"/>
  <c r="G249" i="5"/>
  <c r="G250" i="5" s="1"/>
  <c r="G251" i="5" s="1"/>
  <c r="E15" i="4"/>
  <c r="E16" i="4" s="1"/>
  <c r="F9" i="4"/>
  <c r="C14" i="4"/>
  <c r="F14" i="4" s="1"/>
  <c r="E250" i="5"/>
  <c r="E251" i="5" s="1"/>
  <c r="D15" i="4"/>
  <c r="D16" i="4" s="1"/>
  <c r="F10" i="4"/>
  <c r="D35" i="6"/>
  <c r="D36" i="6"/>
  <c r="D34" i="6"/>
  <c r="D33" i="6"/>
  <c r="D21" i="6"/>
  <c r="D10" i="6"/>
  <c r="D13" i="6"/>
  <c r="D14" i="6"/>
  <c r="D11" i="6"/>
  <c r="D246" i="1"/>
  <c r="F234" i="1"/>
  <c r="F235" i="1" s="1"/>
  <c r="D45" i="6"/>
  <c r="D47" i="6"/>
  <c r="D46" i="6"/>
  <c r="D43" i="6"/>
  <c r="D44" i="6"/>
  <c r="D25" i="6"/>
  <c r="D24" i="6"/>
  <c r="D22" i="6"/>
  <c r="E243" i="1" l="1"/>
  <c r="D22" i="4" s="1"/>
  <c r="E242" i="1"/>
  <c r="D21" i="4"/>
  <c r="D243" i="1"/>
  <c r="G233" i="1"/>
  <c r="G234" i="1" s="1"/>
  <c r="G235" i="1" s="1"/>
  <c r="D250" i="1" s="1"/>
  <c r="C15" i="4"/>
  <c r="C16" i="4" s="1"/>
  <c r="F15" i="4"/>
  <c r="F16" i="4" s="1"/>
  <c r="C30" i="6"/>
  <c r="C8" i="6"/>
  <c r="C41" i="6"/>
  <c r="C19" i="6"/>
  <c r="D20" i="4"/>
  <c r="F243" i="1"/>
  <c r="E22" i="4" s="1"/>
  <c r="F242" i="1"/>
  <c r="E21" i="4" s="1"/>
  <c r="F240" i="1"/>
  <c r="G240" i="1" s="1"/>
  <c r="C20" i="4"/>
  <c r="C21" i="4"/>
  <c r="I247" i="1" l="1"/>
  <c r="C22" i="4"/>
  <c r="D247" i="1"/>
  <c r="E244" i="1"/>
  <c r="G242" i="1"/>
  <c r="F21" i="4" s="1"/>
  <c r="G243" i="1"/>
  <c r="F22" i="4" s="1"/>
  <c r="E20" i="4"/>
  <c r="F244" i="1"/>
  <c r="E23" i="4" s="1"/>
  <c r="F20" i="4"/>
  <c r="G241" i="1"/>
  <c r="D244" i="1"/>
  <c r="G244" i="1" l="1"/>
  <c r="F23" i="4" s="1"/>
  <c r="D23" i="4"/>
  <c r="C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tc={E873E47E-16E5-4791-9B3F-F7895474181C}</author>
  </authors>
  <commentList>
    <comment ref="D18" authorId="0" shapeId="0" xr:uid="{E873E47E-16E5-4791-9B3F-F7895474181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faut aller sur la base de 30 000 par mission vu qu'il s'agit de la même mission que la précédente.</t>
      </text>
    </comment>
  </commentList>
</comments>
</file>

<file path=xl/sharedStrings.xml><?xml version="1.0" encoding="utf-8"?>
<sst xmlns="http://schemas.openxmlformats.org/spreadsheetml/2006/main" count="957" uniqueCount="706">
  <si>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</si>
  <si>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</si>
  <si>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</si>
  <si>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</si>
  <si>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</si>
  <si>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</si>
  <si>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 xml:space="preserve">PNUD </t>
  </si>
  <si>
    <t xml:space="preserve">ONU FEMMES </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</si>
  <si>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</si>
  <si>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</si>
  <si>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</si>
  <si>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</si>
  <si>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</si>
  <si>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</si>
  <si>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</si>
  <si>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Des systèmes d’alertes et de dissémination de l’information et données sont en place pour réduire les risques de tension et de violences électorales.</t>
  </si>
  <si>
    <t>Produit 1.1:</t>
  </si>
  <si>
    <t>Le mécanisme existant de monitoring des droits humains avant, pendant et après la période électorale est renforcé et permet une meilleure collecte des données sur les violences électorales, y compris les violences basées sur le genre</t>
  </si>
  <si>
    <t>Activite 1.1.1:</t>
  </si>
  <si>
    <t xml:space="preserve">Déployer une mission d’expertise pour le développement de l’architecture précise du système d’alerte précoce pour l’AIGE et l’intégration des données d’institutions partenaires au sein d’une base de données </t>
  </si>
  <si>
    <t>La mission prendra en compte la participation des structures féminines et les besoins spécifiques des femmes dans l'architecture proposée</t>
  </si>
  <si>
    <t>Activite 1.1.2:</t>
  </si>
  <si>
    <t xml:space="preserve">Organiser dix (10) ateliers de développement de revue des indicateurs conjoints sur les risques de violences électorales, incluant des indicateurs spécifiques aux violences à l’égard des femmes, afin de développer un cadre de suivi et d’analyse conjoint adapté aux élections </t>
  </si>
  <si>
    <t>Des efforts seront faits pour assurer une représentation égale des femmes et des hommes et la prise en compte des indicateurs sur les violences basées sur le genre, plus particulièrements les vioelences à l'égard des femmes durant les élections</t>
  </si>
  <si>
    <t>Activite 1.1.3:</t>
  </si>
  <si>
    <t xml:space="preserve">Etablir des accords de partenariat pour le partage de données entre les institutions concernées </t>
  </si>
  <si>
    <t>Les accords de partenariat integreront des structures féminines et les besoins spécifiques des femmes pour la réponse</t>
  </si>
  <si>
    <t>Activite 1.1.4</t>
  </si>
  <si>
    <t>Développer un outil conjoint de suivi des indicateurs, Crisis Risk Dashboard (CRD), pour la collecte des rapports et analyses des données</t>
  </si>
  <si>
    <t>Des efforts spécifiques seront déployés pour assurer une représentation égale des femmes et des hommes</t>
  </si>
  <si>
    <t>Activite 1.1.5</t>
  </si>
  <si>
    <t xml:space="preserve">Développer des protocoles précis sur la base de l’architecture établie par la mission d’expertise </t>
  </si>
  <si>
    <t>Les protocoles integreront la prise en compte de la participation des structures féminines et les besoins spécifiques des femmes dans l'architecture proposée</t>
  </si>
  <si>
    <t>Activite 1.1.6</t>
  </si>
  <si>
    <t xml:space="preserve">Développer et déployer des formations à l’intention des membres de l’AIGE, du CNDH, du MATD et autres institutions partenaires identifiés pour la transmission et le traitement des informations collectées sur la base du système et des procédures déployées </t>
  </si>
  <si>
    <t>Les formations comprendront une session sur l'égalité des sexes, des efforts spécifiques déployés pour assurer une représentation égale des femmes et des hommes</t>
  </si>
  <si>
    <t>Activite 1.1.7</t>
  </si>
  <si>
    <t>Mobiliser un(e) expert(e) internationale pendant 6 mois pour le déploiement de ce résultat et le développement détaillée des procédures et protocoles et un expert national(e) pendant un an pour superviser les phases de déploiement puis d’opérationnalisation sur l’ensemble de la période des réformes et des élections</t>
  </si>
  <si>
    <t>La mission prendra en compte la participation des structures féminines et les besoins spécifiques des femmes dans l'architecture et les réponses proposées</t>
  </si>
  <si>
    <t>Activite 1.1.8</t>
  </si>
  <si>
    <t xml:space="preserve">Mettre en place une Situation Room au sein de la CNDH au niveau national pour recevoir et documenter les cas de violations des droits humains et d'abus liés au processus électoral venant des régions. </t>
  </si>
  <si>
    <t>Produit total</t>
  </si>
  <si>
    <t>Produit 1.2:</t>
  </si>
  <si>
    <t>Les mécanismes de réponse existants sont renforcés en vue de l’établissement d’une structure pour la réponse aux alertes précoces liées aux risques de violence électorale, y compris les violences basées sur le genre</t>
  </si>
  <si>
    <t>Activite 1.2.1</t>
  </si>
  <si>
    <t xml:space="preserve">Déployer une mission d’expertise de la JTF UE-UNDP (liée à celle à celle de l’activité ci-dessus) pour l’évaluation des réseaux et institutions impliqués dans la prévention des conflits et la réponse aux mécanismes d’alerte précoce (structures et initiatives liées aux dialogues, la médiation, la sécurisation, etc ) en vue d’établir des protocoles s’appuyant sur les types de risques identifiés et les mandats respectifs des institutions de manière à coordonner les réponses </t>
  </si>
  <si>
    <t>Activite 1.2.2</t>
  </si>
  <si>
    <t>Appuyer l’élaboration et le développement d’un cadre global des modalités de réponse aux menaces de violences liées aux élections en période électorale permettant la documentation et la perception de leur impact sur le terrain</t>
  </si>
  <si>
    <t xml:space="preserve"> Des efforts spécifiques seront déployés pour assurer une représentation égale des femmes et des hommes</t>
  </si>
  <si>
    <t>Activite 1.2.3</t>
  </si>
  <si>
    <t xml:space="preserve">Développer et déployer des formations à destination de l'administration du MATD, de l’AIGE et de ses démembrements pour la prévention des violences liées aux opérations électorales, y compris les violences basées sur le genre (sur l’identification des réponses cohérentes impliquant l’adaptation des opérations électorales, la communication, la médiation et la coordination des réponses avec d’autres acteurs/trices clés du processus : partis politiques, OSC, FDS, etc). </t>
  </si>
  <si>
    <t>Activite 1.2.4</t>
  </si>
  <si>
    <t>Appuyer la mise en place du Groupe conjoint d’analyse (UNIET, MATD, OSCs, médias) des données basées au sein du CNDH afin de développer une analyse conjointe hebdomadaire permettant de fournir des informations sur l’état des lieux des violences liées aux élections auprès du gouvernement et de l’UNIET</t>
  </si>
  <si>
    <t>Activite 1.2.5</t>
  </si>
  <si>
    <t xml:space="preserve">Appuyer l'établissement de cadres de coordination permettant une meilleure intégration des FDS et de l’AIGE au niveau des régions de manière à améliorer la rapidité de la réponse apportée au cours du processus électoral </t>
  </si>
  <si>
    <t>Activite 1.2.6</t>
  </si>
  <si>
    <t xml:space="preserve">Former et appuyer les OSCs et le vivier de médiateurs/trices d’alerte précoce déployées dans les localités à risques pour la mise en place d’un système de collecte de données liées aux élections incluant la participation des organisations des jeunes et des femmes ; et conformément aux directives politiques FP/01/2012 sur les principes et les types d’assistance électorale de l’ONU. </t>
  </si>
  <si>
    <t>Activite 1.2.7</t>
  </si>
  <si>
    <t>Développer et déployer des cours de formation (6) pour les acteurs impliqués, notamment les jeunes et des femmes, et institutions pour la transmission et le traitement des informations collectées sur la base du système de monitoring</t>
  </si>
  <si>
    <t>Les formations comprendront une session sur l'égalité des sexes, des efforts seront spécifiques déployés pour assurer une représentation égale des femmes et des hommes</t>
  </si>
  <si>
    <t>Activite 1.2.8</t>
  </si>
  <si>
    <t>Activite 1.2.9</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</si>
  <si>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</si>
  <si>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</si>
  <si>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</si>
  <si>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</si>
  <si>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</si>
  <si>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</si>
  <si>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</si>
  <si>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</si>
  <si>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</si>
  <si>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</si>
  <si>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</si>
  <si>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</si>
  <si>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</si>
  <si>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</si>
  <si>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</si>
  <si>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</si>
  <si>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</si>
  <si>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</si>
  <si>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Produit 1.5:</t>
  </si>
  <si>
    <t>Activite 1.5.1</t>
  </si>
  <si>
    <t>Activite 1.5.2</t>
  </si>
  <si>
    <t>Activite 1.5.3</t>
  </si>
  <si>
    <t>Activite 1.5.4</t>
  </si>
  <si>
    <t>Activite 1.5.5</t>
  </si>
  <si>
    <t>Activite 1.5.6</t>
  </si>
  <si>
    <t>Activite 1.5.7</t>
  </si>
  <si>
    <t>Activite 1.5.8</t>
  </si>
  <si>
    <t xml:space="preserve">RESULTAT 2: </t>
  </si>
  <si>
    <t xml:space="preserve">Des capacités formelles et informelles sont en place pour anticiper et répondre aux alertes afin de diminuer les risques de violences.
</t>
  </si>
  <si>
    <t>Produit 2.1</t>
  </si>
  <si>
    <t>Le dialogue et la concertation entre les OSC, les médias et l’administration électorale pour encourager la confiance durant les scrutins sont renforcés.</t>
  </si>
  <si>
    <t>Activite 2.1.1</t>
  </si>
  <si>
    <t>Organiser dix (10) rencontres d'échanges et de dialogue en amont du scrutin entre les autorités en charge de l'administration électorale, les partis politiques signataires du code de bonne conduite et les représentants des populations</t>
  </si>
  <si>
    <t>Des efforts spécifiques seront déployés pour assurer une représentation égale des femmes et des homme</t>
  </si>
  <si>
    <t>Activite 2.1.2</t>
  </si>
  <si>
    <t>Appuyer les médias dans l’organisation de  (8) tables-rondes médiatisées au niveau national (radios, médias sociaux et journaux)</t>
  </si>
  <si>
    <t>Des efforts spécifiques déployés pour assurer une représentation égale des femmes et des homme et pour la sensibilisation sur le journalisme sensible au conflit et au genre</t>
  </si>
  <si>
    <t>Activite 2.1.3</t>
  </si>
  <si>
    <t>Activite 2.1.4</t>
  </si>
  <si>
    <t>Activite 2.1.5</t>
  </si>
  <si>
    <t>Activite 2.1.6</t>
  </si>
  <si>
    <t>Activite 2.1.7</t>
  </si>
  <si>
    <t>Activite 2.1.8</t>
  </si>
  <si>
    <t>Produit 2.2</t>
  </si>
  <si>
    <t>Les institutions du secteur de la sécurité sont formées sur les spécificités de l’engagement sécuritaire pendant les processus électoraux, avec une spécificité sur les mesures dans le cadre des violences à l’égard des femmes, ainsi que sur les normes des Droits de l’Homme pour renforcer la crédibilité du processus</t>
  </si>
  <si>
    <t>Activite 2.2.1</t>
  </si>
  <si>
    <t xml:space="preserve">Élaborer un programme de formation dédiées aux institutions du secteur de la sécurité sur les spécificités de l’engagement sécuritaire pendant les processus électoraux, avec une spécificité sur les mesures dans le cadre des violences à l’égard des femmes, ainsi que sur les normes des Droits de l’Homme </t>
  </si>
  <si>
    <t>Les formations comprendront une session sur l'égalité des sexes, des efforts spécifiques seront déployés pour assurer une représentation égale des femmes et des hommes</t>
  </si>
  <si>
    <t>Activite' 2.2.2</t>
  </si>
  <si>
    <t>Organiser 5 séances de formation du programme de formation dédié aux acteurs de la sécurité avant la tenue des scrutins afin d’améliorer et renforcer la compréhension du processus électoral, des rôles et droits des acteurs électoraux et des délits électoraux</t>
  </si>
  <si>
    <t>Les formations comprendront une session sur l'égalité des sexes et des efforts spécifiques seront déployés pour assurer une représentation égale des femmes et des hommes</t>
  </si>
  <si>
    <t>Activite 2.2.3</t>
  </si>
  <si>
    <t>Appuyer la production et la diffusion d’un manuel sur la sécurisation des élections à l’intention des membres de la police</t>
  </si>
  <si>
    <t>Les manuels intégreront des modules sur l'égalité des sexes, la une représentation égale des femmes et des hommes, et la prise en compte des besoins spécifiques des femmes</t>
  </si>
  <si>
    <t>Activite 2.2.4</t>
  </si>
  <si>
    <t xml:space="preserve">Appuyer la production et la diffusion simplifiées de rappels des formations qui pourront être distribuées aux forces de défense et de sécurité déployées lors des phases électorales </t>
  </si>
  <si>
    <t>Les rappels intégreront des points sur l'égalité des sexes, la une représentation égale des femmes et des hommes, et la prise en compte des besoins spécifiques des femmes</t>
  </si>
  <si>
    <t>Activite 2.2.5</t>
  </si>
  <si>
    <t>Activite 2.2.6</t>
  </si>
  <si>
    <t>Activite 2.2.7</t>
  </si>
  <si>
    <t>Activite 2.2.8</t>
  </si>
  <si>
    <t>Produit 2.3</t>
  </si>
  <si>
    <t>Formation des autorités administratives à la prévention de la violence électorale et à la sécurisation des élections</t>
  </si>
  <si>
    <t>Activite 2.3.1</t>
  </si>
  <si>
    <t>Développer, produire un programme de formation et des supports de formation (manuels, guides, aide-mémoire, dépliants, présentations multimédias) sur les thématiques de prévention de conflits, des droits de l’homme, de genre et élections, de sécurisation des élections à l’attention des autorités administratives (Gouverneurs, Préfets et Sous-préfets)</t>
  </si>
  <si>
    <t>Activite 2.3.2</t>
  </si>
  <si>
    <t>Organiser 12 séances de formation du programme de formation dédié aux autorités administratives (25 membres des services centraux, 20 gouverneurs avec 40 de leurs collaborateurs, 156 préfets et 466 sous-préfets) aux niveaux du district de Bamako, des 19 régions, des 156 cercles et des 466 arrondissements avant la tenue des scrutins</t>
  </si>
  <si>
    <t>Activite 2.3.3</t>
  </si>
  <si>
    <t xml:space="preserve">Définir les dispositifs et équipements pour les formateurs principaux </t>
  </si>
  <si>
    <t>Activite 2.3.4</t>
  </si>
  <si>
    <t>Assurer les activités de supervision, de contrôle et d’évaluation par des visites de terrain pendant le déroulement des formations.</t>
  </si>
  <si>
    <t>Activite 2.3.5</t>
  </si>
  <si>
    <t>Activite 2.3.6</t>
  </si>
  <si>
    <t>Activite 2.3.7</t>
  </si>
  <si>
    <t>Activite 2.3.8</t>
  </si>
  <si>
    <t>Produit 2.4</t>
  </si>
  <si>
    <t>Formation des OSCs, des partis politiques signataires du code de bonne conduite afin de renforcer leur rôle spécifique de prévention des conflits et de médiation durant les processus électoraux</t>
  </si>
  <si>
    <t>Activite 2.4.1</t>
  </si>
  <si>
    <t xml:space="preserve">Appuyer et former (6 formations dont 5 en région) les organisations féminines de suivi des élections (pré campagnes et campagnes électorales) sur les droits de l’homme et les mesures de mitigation des violences électorales, incluant un programme de formation/coaching des femmes leaders en participation politique </t>
  </si>
  <si>
    <t>Activite 2.4.2</t>
  </si>
  <si>
    <t xml:space="preserve">12 formations pour les mouvements de jeunes et femmes affiliées aux partis politiques de toutes tendances (notamment les partis ayant participé aux dernières élections communales et législatives et ceux signataires du code de bonne conduite) sur les processus électoraux et la gestion des contentieux électoraux pour favoriser leur participation et leur implication dans le dialogue et dans les actions non-violentes et la création d’un climat de confiance </t>
  </si>
  <si>
    <t>Activite 2.4.3</t>
  </si>
  <si>
    <t xml:space="preserve">Appuyer les oscs dans la conception et mise en œuvre de programme de formation (6 formations prévues en région) sur la médiation électorale et éducation civique dédiées aux acteurs régionaux (jeunes, femmes, déplacés, chefs traditionnels) en ciblant les zones à haut risque (tensions inter- communautaire et présence de groupes armés), notamment le centre et le nord du pays </t>
  </si>
  <si>
    <t>Activite 2.4.4</t>
  </si>
  <si>
    <t>Organiser 6 séances de formation avec les professionnels des médias sur la gestion des rumeurs, les fakenews, et particulièrement le journalisme sensible au conflit et au genre en période électorale et développer un groupe clé des médias ‘fact checkeurs’</t>
  </si>
  <si>
    <t>Activite 2.4.5</t>
  </si>
  <si>
    <t>Activite 2.4.6</t>
  </si>
  <si>
    <t>Activite 2.4.7</t>
  </si>
  <si>
    <t>Activite 2.4.8</t>
  </si>
  <si>
    <t>Produit 2.5</t>
  </si>
  <si>
    <t>Activite 2.5.1</t>
  </si>
  <si>
    <t>Activite 2.5.2</t>
  </si>
  <si>
    <t>Activite 2.5.3</t>
  </si>
  <si>
    <t>Activite 2.5.4</t>
  </si>
  <si>
    <t>Activite 2.5.5</t>
  </si>
  <si>
    <t>Activite 2.5.6</t>
  </si>
  <si>
    <t>Activite 2.5.7</t>
  </si>
  <si>
    <t>Activite 2.5.8</t>
  </si>
  <si>
    <t>Produit 2.6</t>
  </si>
  <si>
    <t>Activite 2.6.1</t>
  </si>
  <si>
    <t>Activite 2.6.2</t>
  </si>
  <si>
    <t>Activite 2.6.3</t>
  </si>
  <si>
    <t>Activite 2.6.4</t>
  </si>
  <si>
    <t>Activite 2.6.5</t>
  </si>
  <si>
    <t>Activite 2.6.6</t>
  </si>
  <si>
    <t>Activite 2.6.7</t>
  </si>
  <si>
    <t>Activite 2.6.8</t>
  </si>
  <si>
    <t xml:space="preserve">RESULTAT 3: </t>
  </si>
  <si>
    <t>Des capacités de communication, d’information et de lutte contre fake news liées au processus de réformes et aux scrutins permettent une résolution pacifique des conflits, y compris les violences basées sur le genre</t>
  </si>
  <si>
    <t>Produit 3.1</t>
  </si>
  <si>
    <t>La communication stratégique et institutionnelle des organes de gestion des élections et de l’administration en charge des réformes politiques et institutionnelles est renforcée.</t>
  </si>
  <si>
    <t>Activite 3.1.1</t>
  </si>
  <si>
    <t xml:space="preserve">Elaborer un plan de communication </t>
  </si>
  <si>
    <t>Le plan comprendra des rubriques sur l'égalité des sexes, et une représentation égale des femmes et des hommes</t>
  </si>
  <si>
    <t>Activite 3.1.2</t>
  </si>
  <si>
    <t>Mettre en place un Centre d’information et des médias</t>
  </si>
  <si>
    <t>Activite 3.1.3</t>
  </si>
  <si>
    <t>Développer du matériel didactique à l’attention des journalistes et professionnels des médias</t>
  </si>
  <si>
    <t>Les matériels didactiques comprendront des rubriques sur l'égalité des sexes, une représentation égale des femmes et des hommes et les violences basées sur le genre</t>
  </si>
  <si>
    <t>Activite 3.1.4</t>
  </si>
  <si>
    <t>Créer un site internet</t>
  </si>
  <si>
    <t>Les fonctionnalités comprendront des rubriques sur l'égalité des sexes, et des efforts spécifiques seront déployés pour assurer une représentation égale des femmes et des hommes</t>
  </si>
  <si>
    <t>Activite 3.1.5</t>
  </si>
  <si>
    <t>Activite 3.1.6</t>
  </si>
  <si>
    <t>Activite 3.1.7</t>
  </si>
  <si>
    <t>Activite 3.1.8</t>
  </si>
  <si>
    <t>Produit 3.2:</t>
  </si>
  <si>
    <t>Les autorités administratives et gouvernementales et les OSCs (surtout les médias) mettent en œuvre des campagnes de dissémination de l’information électorale, de sensibilisation et de vulgarisation de messages d’information et des textes de loi sur le processus électoral et sur les réformes politiques et institutionnelles</t>
  </si>
  <si>
    <t>Activite 3.2.1</t>
  </si>
  <si>
    <t xml:space="preserve">Appuyer les missions d’information et des campagnes de sensibilisation et de communication de proximité sur l’importance des réformes politiques et institutionnelles sur l’ensemble du territoire national  </t>
  </si>
  <si>
    <t>Activite 3.2.2</t>
  </si>
  <si>
    <t xml:space="preserve">Accompagner les organisations et associations des femmes dans le lancement de (10) causeries-débats/dialogues communautaires et 6 séances de sensibilisation de proximité avec les acteurs politiques parmi les jeunes et les femmes </t>
  </si>
  <si>
    <t>Activite 3.2.3</t>
  </si>
  <si>
    <t>Appuyer le développement de spots radios (12), émissions culturelles et éducatives (10) et encart de journaux (5 journaux)  sur le processus électoral et les droits et devoirs des électeurs.</t>
  </si>
  <si>
    <t>Des efforts spécifiques seront déployés pour assurer une représentation égale des femmes et des hommes, et une sensibilisation sur les violences basées sur le genre</t>
  </si>
  <si>
    <t>Activite 3.2.4</t>
  </si>
  <si>
    <t xml:space="preserve">Mettre en place un numéro vert d’appel gratuit pour toutes informations concernant le processus électoral  </t>
  </si>
  <si>
    <t>Activite 3.2.5</t>
  </si>
  <si>
    <t xml:space="preserve">Lancer une campagne de régionale d’affichage et d’émissions de radios communautaires (16) </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</si>
  <si>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</si>
  <si>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</si>
  <si>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</si>
  <si>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</si>
  <si>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</si>
  <si>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</si>
  <si>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</si>
  <si>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</si>
  <si>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</si>
  <si>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</si>
  <si>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</si>
  <si>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</si>
  <si>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</si>
  <si>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</si>
  <si>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</si>
  <si>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</si>
  <si>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</si>
  <si>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</si>
  <si>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</si>
  <si>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</si>
  <si>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</si>
  <si>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Produit 3.5</t>
  </si>
  <si>
    <t>Activite 3.5.1</t>
  </si>
  <si>
    <t>Activite 3.5.2</t>
  </si>
  <si>
    <t>Activite 3.5.3</t>
  </si>
  <si>
    <t>Activite 3.5.4</t>
  </si>
  <si>
    <t>Activite 3.5.5</t>
  </si>
  <si>
    <t>Activite 3.5.6</t>
  </si>
  <si>
    <t>Activite 3.5.7</t>
  </si>
  <si>
    <t>Activite 3.5.8</t>
  </si>
  <si>
    <t xml:space="preserve">RESULTAT 4: </t>
  </si>
  <si>
    <t>Produit 4.1</t>
  </si>
  <si>
    <t>Activite 4.1.1</t>
  </si>
  <si>
    <t>Activite 4.1.2</t>
  </si>
  <si>
    <t>Activite 4.1.3</t>
  </si>
  <si>
    <t>Activite 4.1.4</t>
  </si>
  <si>
    <t>Activite 4.1.5</t>
  </si>
  <si>
    <t>Activite 4.1.6</t>
  </si>
  <si>
    <t>Activite 4.1.7</t>
  </si>
  <si>
    <t>Activite 4.1.8</t>
  </si>
  <si>
    <t>Activite 4.1.9</t>
  </si>
  <si>
    <t>Activite 4.1.10</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</si>
  <si>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</si>
  <si>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</si>
  <si>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</si>
  <si>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</si>
  <si>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</si>
  <si>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</si>
  <si>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</si>
  <si>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</si>
  <si>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</si>
  <si>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</si>
  <si>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</si>
  <si>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</si>
  <si>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</si>
  <si>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</si>
  <si>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</si>
  <si>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</si>
  <si>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</si>
  <si>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</si>
  <si>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Activite 4.3.9</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</si>
  <si>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</si>
  <si>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</si>
  <si>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</si>
  <si>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</si>
  <si>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</si>
  <si>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</si>
  <si>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</si>
  <si>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</si>
  <si>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</si>
  <si>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</si>
  <si>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</si>
  <si>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</si>
  <si>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</si>
  <si>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</si>
  <si>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</si>
  <si>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</si>
  <si>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</si>
  <si>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</si>
  <si>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</si>
  <si>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</si>
  <si>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Compl. 1ère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</si>
  <si>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</si>
  <si>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</si>
  <si>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</si>
  <si>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</si>
  <si>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</si>
  <si>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</si>
  <si>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</si>
  <si>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</si>
  <si>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</si>
  <si>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</si>
  <si>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</si>
  <si>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</si>
  <si>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</si>
  <si>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</si>
  <si>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</si>
  <si>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</si>
  <si>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</si>
  <si>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</si>
  <si>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</si>
  <si>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</si>
  <si>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</si>
  <si>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</si>
  <si>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</si>
  <si>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</si>
  <si>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</si>
  <si>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</si>
  <si>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</si>
  <si>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</si>
  <si>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Produit 1.5</t>
  </si>
  <si>
    <t>Total pour produit 1.5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</si>
  <si>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</si>
  <si>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</si>
  <si>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</si>
  <si>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</si>
  <si>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</si>
  <si>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</si>
  <si>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</si>
  <si>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</si>
  <si>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</si>
  <si>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</si>
  <si>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</si>
  <si>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Total pour produit 3.5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</si>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</sst>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 _€_-;\-* #,##0.00\ _€_-;_-* &quot;-&quot;??\ _€_-;_-@_-"/>
    <numFmt numFmtId="166" formatCode="_(&quot;$&quot;* #,##0_);_(&quot;$&quot;* \(#,##0\);_(&quot;$&quot;* &quot;-&quot;??_);_(@_)"/>
    <numFmt numFmtId="167" formatCode="_-* #,##0.0000\ _€_-;\-* #,##0.0000\ _€_-;_-* &quot;-&quot;??\ _€_-;_-@_-"/>
    <numFmt numFmtId="168" formatCode="[$$-409]#,##0"/>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8"/>
      <name val="Calibri"/>
      <family val="2"/>
      <scheme val="minor"/>
    </font>
    <font>
      <sz val="12"/>
      <name val="Calibri"/>
      <family val="2"/>
      <scheme val="minor"/>
    </font>
    <font>
      <sz val="36"/>
      <name val="Calibri"/>
      <family val="2"/>
      <scheme val="minor"/>
    </font>
    <font>
      <b/>
      <sz val="20"/>
      <name val="Calibri"/>
      <family val="2"/>
      <scheme val="minor"/>
    </font>
    <font>
      <b/>
      <sz val="12"/>
      <name val="Calibri"/>
      <family val="2"/>
      <scheme val="minor"/>
    </font>
    <font>
      <b/>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2" fillId="2" borderId="27" xfId="0" applyNumberFormat="1" applyFont="1" applyFill="1" applyBorder="1" applyAlignment="1">
      <alignment vertical="center" wrapText="1"/>
    </xf>
    <xf numFmtId="0" fontId="0" fillId="2" borderId="12" xfId="0" applyFill="1" applyBorder="1" applyAlignment="1">
      <alignment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166" fontId="2" fillId="2" borderId="13"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166" fontId="2" fillId="2" borderId="37" xfId="0" applyNumberFormat="1" applyFont="1" applyFill="1" applyBorder="1" applyAlignment="1">
      <alignment wrapText="1"/>
    </xf>
    <xf numFmtId="166" fontId="2" fillId="2" borderId="9" xfId="0" applyNumberFormat="1" applyFont="1" applyFill="1" applyBorder="1" applyAlignment="1">
      <alignment wrapText="1"/>
    </xf>
    <xf numFmtId="166" fontId="2" fillId="2" borderId="32" xfId="0" applyNumberFormat="1" applyFont="1" applyFill="1" applyBorder="1" applyAlignment="1">
      <alignment wrapText="1"/>
    </xf>
    <xf numFmtId="166" fontId="2" fillId="2" borderId="33" xfId="0" applyNumberFormat="1" applyFont="1" applyFill="1" applyBorder="1" applyAlignment="1">
      <alignment wrapText="1"/>
    </xf>
    <xf numFmtId="0" fontId="2" fillId="3" borderId="3" xfId="0" applyFont="1" applyFill="1" applyBorder="1" applyAlignment="1">
      <alignment vertical="center" wrapText="1"/>
    </xf>
    <xf numFmtId="164" fontId="2" fillId="3" borderId="3" xfId="1" applyFont="1" applyFill="1" applyBorder="1" applyAlignment="1" applyProtection="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164" fontId="2" fillId="3" borderId="5" xfId="1" applyFont="1" applyFill="1" applyBorder="1" applyAlignment="1" applyProtection="1">
      <alignment horizontal="center" vertical="center" wrapText="1"/>
    </xf>
    <xf numFmtId="164" fontId="0" fillId="0" borderId="0" xfId="0" applyNumberFormat="1" applyAlignment="1">
      <alignment wrapText="1"/>
    </xf>
    <xf numFmtId="0" fontId="24" fillId="3" borderId="3" xfId="0" applyFont="1" applyFill="1" applyBorder="1" applyAlignment="1" applyProtection="1">
      <alignment wrapText="1"/>
      <protection locked="0"/>
    </xf>
    <xf numFmtId="0" fontId="24" fillId="3" borderId="3" xfId="0" applyFont="1" applyFill="1" applyBorder="1" applyAlignment="1" applyProtection="1">
      <alignment horizontal="left" vertical="top" wrapText="1"/>
      <protection locked="0"/>
    </xf>
    <xf numFmtId="165" fontId="0" fillId="0" borderId="0" xfId="0" applyNumberFormat="1" applyAlignment="1">
      <alignment wrapText="1"/>
    </xf>
    <xf numFmtId="9" fontId="0" fillId="0" borderId="0" xfId="2" applyFont="1" applyAlignment="1">
      <alignment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3" fillId="2" borderId="13" xfId="0" applyNumberFormat="1" applyFont="1" applyFill="1" applyBorder="1"/>
    <xf numFmtId="0" fontId="1" fillId="3" borderId="3" xfId="0" applyFont="1" applyFill="1" applyBorder="1" applyAlignment="1">
      <alignment vertical="center" wrapText="1"/>
    </xf>
    <xf numFmtId="0" fontId="1" fillId="3" borderId="3" xfId="0" applyFont="1" applyFill="1" applyBorder="1" applyAlignment="1" applyProtection="1">
      <alignment horizontal="left" vertical="top" wrapText="1"/>
      <protection locked="0"/>
    </xf>
    <xf numFmtId="3" fontId="1" fillId="0" borderId="0" xfId="0" applyNumberFormat="1" applyFont="1" applyAlignment="1">
      <alignment horizontal="center" vertical="center" wrapText="1"/>
    </xf>
    <xf numFmtId="168" fontId="1" fillId="3" borderId="3" xfId="1" applyNumberFormat="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protection locked="0"/>
    </xf>
    <xf numFmtId="166" fontId="1" fillId="3" borderId="3" xfId="1" applyNumberFormat="1" applyFont="1" applyFill="1" applyBorder="1" applyAlignment="1" applyProtection="1">
      <alignment vertical="center" wrapText="1"/>
      <protection locked="0"/>
    </xf>
    <xf numFmtId="166" fontId="1" fillId="3" borderId="3" xfId="1" applyNumberFormat="1" applyFont="1" applyFill="1" applyBorder="1" applyAlignment="1" applyProtection="1">
      <alignment horizontal="center" vertical="center" wrapText="1"/>
      <protection locked="0"/>
    </xf>
    <xf numFmtId="164" fontId="1" fillId="3" borderId="3" xfId="1" quotePrefix="1" applyFont="1" applyFill="1" applyBorder="1" applyAlignment="1" applyProtection="1">
      <alignment horizontal="center" vertical="center" wrapText="1"/>
      <protection locked="0"/>
    </xf>
    <xf numFmtId="0" fontId="1" fillId="3" borderId="3" xfId="0" applyFont="1" applyFill="1" applyBorder="1" applyAlignment="1" applyProtection="1">
      <alignment vertical="top" wrapText="1"/>
      <protection locked="0"/>
    </xf>
    <xf numFmtId="164" fontId="1" fillId="0"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0" fontId="1" fillId="6" borderId="3" xfId="0" applyFont="1" applyFill="1" applyBorder="1" applyAlignment="1">
      <alignment vertical="center" wrapText="1"/>
    </xf>
    <xf numFmtId="164" fontId="1" fillId="0" borderId="3" xfId="1" applyFont="1" applyFill="1" applyBorder="1" applyAlignment="1" applyProtection="1">
      <alignment horizontal="center" vertical="center" wrapText="1"/>
    </xf>
    <xf numFmtId="9" fontId="1" fillId="0" borderId="3" xfId="2"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3" borderId="0"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6" fontId="1" fillId="2" borderId="3" xfId="0" applyNumberFormat="1" applyFont="1" applyFill="1" applyBorder="1" applyAlignment="1">
      <alignment vertical="center" wrapText="1"/>
    </xf>
    <xf numFmtId="166"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5" fontId="1" fillId="0" borderId="0" xfId="0" applyNumberFormat="1" applyFont="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168" fontId="1" fillId="0" borderId="3" xfId="0" applyNumberFormat="1" applyFont="1" applyBorder="1" applyAlignment="1" applyProtection="1">
      <alignment wrapText="1"/>
      <protection locked="0"/>
    </xf>
    <xf numFmtId="167" fontId="1" fillId="0" borderId="0" xfId="0" applyNumberFormat="1" applyFont="1" applyAlignment="1">
      <alignment wrapText="1"/>
    </xf>
    <xf numFmtId="168" fontId="1" fillId="3" borderId="38" xfId="1" applyNumberFormat="1" applyFont="1" applyFill="1" applyBorder="1" applyAlignment="1" applyProtection="1">
      <alignment horizontal="right" vertical="center" wrapText="1"/>
      <protection locked="0"/>
    </xf>
    <xf numFmtId="168" fontId="1" fillId="3" borderId="3" xfId="1" applyNumberFormat="1" applyFont="1" applyFill="1" applyBorder="1" applyAlignment="1" applyProtection="1">
      <alignment horizontal="right" vertical="center" wrapText="1"/>
      <protection locked="0"/>
    </xf>
    <xf numFmtId="168" fontId="1" fillId="0" borderId="3" xfId="0" applyNumberFormat="1" applyFont="1" applyBorder="1" applyAlignment="1" applyProtection="1">
      <alignment horizontal="right" wrapText="1"/>
      <protection locked="0"/>
    </xf>
    <xf numFmtId="166" fontId="1" fillId="2" borderId="3" xfId="0" applyNumberFormat="1" applyFont="1" applyFill="1" applyBorder="1" applyAlignment="1">
      <alignment wrapText="1"/>
    </xf>
    <xf numFmtId="166" fontId="1" fillId="2" borderId="38" xfId="0" applyNumberFormat="1" applyFont="1" applyFill="1" applyBorder="1" applyAlignment="1">
      <alignment wrapText="1"/>
    </xf>
    <xf numFmtId="164" fontId="1" fillId="3" borderId="0" xfId="1" applyFont="1" applyFill="1" applyBorder="1" applyAlignment="1" applyProtection="1">
      <alignment vertical="center" wrapText="1"/>
    </xf>
    <xf numFmtId="166" fontId="1" fillId="2" borderId="3" xfId="1" applyNumberFormat="1" applyFont="1" applyFill="1" applyBorder="1" applyAlignment="1">
      <alignment wrapText="1"/>
    </xf>
    <xf numFmtId="166" fontId="1" fillId="2" borderId="9" xfId="0" applyNumberFormat="1" applyFont="1" applyFill="1" applyBorder="1" applyAlignment="1">
      <alignment wrapText="1"/>
    </xf>
    <xf numFmtId="166" fontId="1" fillId="2" borderId="13" xfId="0" applyNumberFormat="1" applyFont="1" applyFill="1" applyBorder="1" applyAlignment="1">
      <alignment wrapText="1"/>
    </xf>
    <xf numFmtId="166"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166" fontId="1" fillId="3" borderId="0" xfId="0" applyNumberFormat="1" applyFont="1" applyFill="1" applyAlignment="1">
      <alignment wrapText="1"/>
    </xf>
    <xf numFmtId="0" fontId="1" fillId="3" borderId="0" xfId="0" applyFont="1" applyFill="1" applyAlignment="1">
      <alignment horizontal="center" vertical="center" wrapText="1"/>
    </xf>
    <xf numFmtId="0" fontId="1" fillId="0" borderId="0" xfId="0" applyFont="1"/>
    <xf numFmtId="164" fontId="1" fillId="2" borderId="38" xfId="0" applyNumberFormat="1" applyFont="1" applyFill="1" applyBorder="1" applyAlignment="1">
      <alignment wrapText="1"/>
    </xf>
    <xf numFmtId="164" fontId="1" fillId="2" borderId="5" xfId="0" applyNumberFormat="1" applyFont="1" applyFill="1" applyBorder="1" applyAlignment="1">
      <alignment wrapText="1"/>
    </xf>
    <xf numFmtId="164" fontId="1" fillId="2" borderId="27" xfId="1" applyFont="1" applyFill="1" applyBorder="1" applyAlignment="1" applyProtection="1">
      <alignment wrapText="1"/>
    </xf>
    <xf numFmtId="164" fontId="1" fillId="2" borderId="29" xfId="1" applyFont="1" applyFill="1" applyBorder="1" applyAlignment="1">
      <alignment wrapText="1"/>
    </xf>
    <xf numFmtId="164" fontId="1" fillId="2" borderId="16" xfId="0" applyNumberFormat="1" applyFont="1" applyFill="1" applyBorder="1" applyAlignment="1">
      <alignment wrapText="1"/>
    </xf>
    <xf numFmtId="164" fontId="1" fillId="2" borderId="8" xfId="1" applyFont="1" applyFill="1" applyBorder="1" applyAlignment="1" applyProtection="1">
      <alignment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2" fillId="0" borderId="0" xfId="0" applyFont="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5" fillId="3" borderId="0" xfId="1" applyFont="1" applyFill="1" applyBorder="1" applyAlignment="1">
      <alignment wrapText="1"/>
    </xf>
    <xf numFmtId="164" fontId="26" fillId="3" borderId="0" xfId="1" applyFont="1" applyFill="1" applyBorder="1" applyAlignment="1">
      <alignment horizontal="left" wrapText="1"/>
    </xf>
    <xf numFmtId="164" fontId="16" fillId="3" borderId="0" xfId="1" applyFont="1" applyFill="1" applyBorder="1" applyAlignment="1">
      <alignment wrapText="1"/>
    </xf>
    <xf numFmtId="0" fontId="27" fillId="3" borderId="3" xfId="0" applyFont="1" applyFill="1" applyBorder="1" applyAlignment="1">
      <alignment horizontal="center" vertical="center" wrapText="1"/>
    </xf>
    <xf numFmtId="164" fontId="24" fillId="3" borderId="3" xfId="1" applyFont="1" applyFill="1" applyBorder="1" applyAlignment="1" applyProtection="1">
      <alignment horizontal="center" vertical="center" wrapText="1"/>
      <protection locked="0"/>
    </xf>
    <xf numFmtId="164" fontId="27" fillId="3" borderId="3" xfId="1" applyFont="1" applyFill="1" applyBorder="1" applyAlignment="1" applyProtection="1">
      <alignment horizontal="center" vertical="center" wrapText="1"/>
    </xf>
    <xf numFmtId="164" fontId="24" fillId="3" borderId="0" xfId="1" applyFont="1" applyFill="1" applyBorder="1" applyAlignment="1" applyProtection="1">
      <alignment horizontal="center" vertical="center" wrapText="1"/>
      <protection locked="0"/>
    </xf>
    <xf numFmtId="164" fontId="24" fillId="3" borderId="0" xfId="1" applyFont="1" applyFill="1" applyBorder="1" applyAlignment="1" applyProtection="1">
      <alignment vertical="center" wrapText="1"/>
      <protection locked="0"/>
    </xf>
    <xf numFmtId="0" fontId="28" fillId="3" borderId="0" xfId="0" applyFont="1" applyFill="1"/>
    <xf numFmtId="164" fontId="24" fillId="3" borderId="3" xfId="1" applyFont="1" applyFill="1" applyBorder="1" applyAlignment="1" applyProtection="1">
      <alignment vertical="center" wrapText="1"/>
      <protection locked="0"/>
    </xf>
    <xf numFmtId="164" fontId="27" fillId="3" borderId="0" xfId="1" applyFont="1" applyFill="1" applyBorder="1" applyAlignment="1" applyProtection="1">
      <alignment vertical="center" wrapText="1"/>
      <protection locked="0"/>
    </xf>
    <xf numFmtId="164" fontId="27" fillId="3" borderId="0" xfId="1" applyFont="1" applyFill="1" applyBorder="1" applyAlignment="1">
      <alignment vertical="center" wrapText="1"/>
    </xf>
    <xf numFmtId="164" fontId="27" fillId="3" borderId="0" xfId="1" applyFont="1" applyFill="1" applyBorder="1" applyAlignment="1" applyProtection="1">
      <alignment horizontal="center" vertical="center" wrapText="1"/>
    </xf>
    <xf numFmtId="164" fontId="27" fillId="3" borderId="0" xfId="1" applyFont="1" applyFill="1" applyBorder="1" applyAlignment="1" applyProtection="1">
      <alignment horizontal="right" vertical="center" wrapText="1"/>
      <protection locked="0"/>
    </xf>
    <xf numFmtId="164" fontId="27" fillId="3" borderId="0" xfId="1" applyFont="1" applyFill="1" applyBorder="1" applyAlignment="1" applyProtection="1">
      <alignment vertical="center" wrapText="1"/>
    </xf>
    <xf numFmtId="164" fontId="16" fillId="3" borderId="16" xfId="1" applyFont="1" applyFill="1" applyBorder="1" applyAlignment="1">
      <alignment vertical="center" wrapText="1"/>
    </xf>
    <xf numFmtId="9" fontId="16" fillId="3" borderId="14" xfId="2" applyFont="1" applyFill="1" applyBorder="1" applyAlignment="1">
      <alignment wrapText="1"/>
    </xf>
    <xf numFmtId="0" fontId="16" fillId="3" borderId="0" xfId="0" applyFont="1" applyFill="1"/>
  </cellXfs>
  <cellStyles count="3">
    <cellStyle name="Monétaire" xfId="1" builtinId="4"/>
    <cellStyle name="Normal" xfId="0" builtinId="0"/>
    <cellStyle name="Pourcentage" xfId="2"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Nouhoum Cisse" id="{C97DED6E-6F67-4AAE-9FF5-8B5FB0329D56}" userId="S::nouhoum.cisse@undp.org::34219889-6117-42b9-bdc1-3835edeb4527"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3-03-20T13:20:54.09" personId="{C97DED6E-6F67-4AAE-9FF5-8B5FB0329D56}" id="{E873E47E-16E5-4791-9B3F-F7895474181C}">
    <text>Il faut aller sur la base de 30 000 par mission vu qu'il s'agit de la même mission que la précédente.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7265625" defaultRowHeight="14.5" x14ac:dyDescent="0.35"/>
  <cols>
    <col min="2" max="2" width="133.453125" customWidth="1"/>
  </cols>
  <sheetData>
    <row r="2" spans="2:5" ht="36.75" customHeight="1" thickBot="1" x14ac:dyDescent="0.4">
      <c r="B2" s="230" t="s">
        <v>0</v>
      </c>
      <c r="C2" s="230"/>
      <c r="D2" s="230"/>
      <c r="E2" s="230"/>
    </row>
    <row r="3" spans="2:5" ht="361.5" customHeight="1" thickBot="1" x14ac:dyDescent="0.4">
      <c r="B3" s="123"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316"/>
  <sheetViews>
    <sheetView showGridLines="0" showZeros="0" tabSelected="1" zoomScale="60" zoomScaleNormal="60" workbookViewId="0">
      <pane ySplit="5" topLeftCell="A243" activePane="bottomLeft" state="frozen"/>
      <selection pane="bottomLeft" activeCell="E24" sqref="E24"/>
    </sheetView>
  </sheetViews>
  <sheetFormatPr baseColWidth="10" defaultColWidth="9.1796875" defaultRowHeight="14.5" x14ac:dyDescent="0.35"/>
  <cols>
    <col min="1" max="1" width="4.26953125" style="22" customWidth="1"/>
    <col min="2" max="2" width="30.7265625" style="22" customWidth="1"/>
    <col min="3" max="3" width="39.26953125" style="22" customWidth="1"/>
    <col min="4" max="7" width="23.1796875" style="22" customWidth="1"/>
    <col min="8" max="8" width="22.453125" style="22" customWidth="1"/>
    <col min="9" max="9" width="22.453125" style="294" customWidth="1"/>
    <col min="10" max="10" width="29.453125" style="113" customWidth="1"/>
    <col min="11" max="11" width="30.26953125" style="22" customWidth="1"/>
    <col min="12" max="12" width="18.81640625" style="22" customWidth="1"/>
    <col min="13" max="13" width="9.1796875" style="22"/>
    <col min="14" max="14" width="17.7265625" style="22" customWidth="1"/>
    <col min="15" max="15" width="26.453125" style="22" customWidth="1"/>
    <col min="16" max="16" width="22.453125" style="22" customWidth="1"/>
    <col min="17" max="17" width="29.7265625" style="22" customWidth="1"/>
    <col min="18" max="18" width="23.453125" style="22" customWidth="1"/>
    <col min="19" max="19" width="18.453125" style="22" customWidth="1"/>
    <col min="20" max="20" width="17.453125" style="22" customWidth="1"/>
    <col min="21" max="21" width="25.1796875" style="22" customWidth="1"/>
    <col min="22" max="16384" width="9.1796875" style="22"/>
  </cols>
  <sheetData>
    <row r="2" spans="1:12" ht="29.25" customHeight="1" x14ac:dyDescent="1">
      <c r="B2" s="230" t="s">
        <v>2</v>
      </c>
      <c r="C2" s="230"/>
      <c r="D2" s="230"/>
      <c r="E2" s="230"/>
      <c r="F2" s="20"/>
      <c r="G2" s="20"/>
      <c r="H2" s="21"/>
      <c r="I2" s="292"/>
      <c r="J2" s="128"/>
      <c r="K2" s="21"/>
    </row>
    <row r="3" spans="1:12" ht="24" customHeight="1" x14ac:dyDescent="0.6">
      <c r="B3" s="242" t="s">
        <v>3</v>
      </c>
      <c r="C3" s="242"/>
      <c r="D3" s="242"/>
      <c r="E3" s="242"/>
      <c r="F3" s="242"/>
      <c r="G3" s="242"/>
      <c r="H3" s="242"/>
      <c r="I3" s="293"/>
      <c r="J3" s="129"/>
    </row>
    <row r="4" spans="1:12" ht="6.75" customHeight="1" x14ac:dyDescent="0.35">
      <c r="D4" s="24"/>
      <c r="E4" s="24"/>
      <c r="F4" s="24"/>
      <c r="G4" s="24"/>
      <c r="K4" s="23"/>
      <c r="L4" s="23"/>
    </row>
    <row r="5" spans="1:12" ht="180.65" customHeight="1" x14ac:dyDescent="0.35">
      <c r="B5" s="144" t="s">
        <v>4</v>
      </c>
      <c r="C5" s="144" t="s">
        <v>5</v>
      </c>
      <c r="D5" s="145" t="s">
        <v>6</v>
      </c>
      <c r="E5" s="145" t="s">
        <v>7</v>
      </c>
      <c r="F5" s="145" t="s">
        <v>8</v>
      </c>
      <c r="G5" s="144" t="s">
        <v>9</v>
      </c>
      <c r="H5" s="144" t="s">
        <v>10</v>
      </c>
      <c r="I5" s="295" t="s">
        <v>11</v>
      </c>
      <c r="J5" s="144" t="s">
        <v>12</v>
      </c>
      <c r="K5" s="144" t="s">
        <v>13</v>
      </c>
      <c r="L5" s="29"/>
    </row>
    <row r="6" spans="1:12" ht="26.15" customHeight="1" x14ac:dyDescent="0.35">
      <c r="B6" s="142" t="s">
        <v>14</v>
      </c>
      <c r="C6" s="239" t="s">
        <v>15</v>
      </c>
      <c r="D6" s="239"/>
      <c r="E6" s="239"/>
      <c r="F6" s="239"/>
      <c r="G6" s="239"/>
      <c r="H6" s="239"/>
      <c r="I6" s="240"/>
      <c r="J6" s="240"/>
      <c r="K6" s="239"/>
      <c r="L6" s="8"/>
    </row>
    <row r="7" spans="1:12" ht="24.65" customHeight="1" x14ac:dyDescent="0.35">
      <c r="B7" s="142" t="s">
        <v>16</v>
      </c>
      <c r="C7" s="243" t="s">
        <v>17</v>
      </c>
      <c r="D7" s="243"/>
      <c r="E7" s="243"/>
      <c r="F7" s="243"/>
      <c r="G7" s="243"/>
      <c r="H7" s="243"/>
      <c r="I7" s="232"/>
      <c r="J7" s="232"/>
      <c r="K7" s="243"/>
      <c r="L7" s="31"/>
    </row>
    <row r="8" spans="1:12" ht="85.5" customHeight="1" x14ac:dyDescent="0.35">
      <c r="B8" s="155" t="s">
        <v>18</v>
      </c>
      <c r="C8" s="156" t="s">
        <v>19</v>
      </c>
      <c r="D8" s="157">
        <v>30000</v>
      </c>
      <c r="E8" s="158"/>
      <c r="F8" s="159"/>
      <c r="G8" s="160">
        <f>SUM(D8:F8)</f>
        <v>30000</v>
      </c>
      <c r="H8" s="161">
        <v>0.3</v>
      </c>
      <c r="I8" s="296">
        <v>15000</v>
      </c>
      <c r="J8" s="159" t="s">
        <v>20</v>
      </c>
      <c r="K8" s="162"/>
      <c r="L8" s="163"/>
    </row>
    <row r="9" spans="1:12" ht="140.15" customHeight="1" x14ac:dyDescent="0.35">
      <c r="B9" s="155" t="s">
        <v>21</v>
      </c>
      <c r="C9" s="164" t="s">
        <v>22</v>
      </c>
      <c r="D9" s="165">
        <v>47000</v>
      </c>
      <c r="E9" s="166">
        <v>23000</v>
      </c>
      <c r="F9" s="159"/>
      <c r="G9" s="160">
        <f t="shared" ref="G9:G15" si="0">SUM(D9:F9)</f>
        <v>70000</v>
      </c>
      <c r="H9" s="161">
        <v>0.5</v>
      </c>
      <c r="I9" s="296">
        <v>46200</v>
      </c>
      <c r="J9" s="159" t="s">
        <v>23</v>
      </c>
      <c r="K9" s="162"/>
      <c r="L9" s="163"/>
    </row>
    <row r="10" spans="1:12" ht="82.5" customHeight="1" x14ac:dyDescent="0.35">
      <c r="B10" s="155" t="s">
        <v>24</v>
      </c>
      <c r="C10" s="148" t="s">
        <v>25</v>
      </c>
      <c r="D10" s="158">
        <v>7000</v>
      </c>
      <c r="E10" s="158"/>
      <c r="F10" s="159"/>
      <c r="G10" s="160">
        <f t="shared" si="0"/>
        <v>7000</v>
      </c>
      <c r="H10" s="161">
        <v>0.5</v>
      </c>
      <c r="I10" s="296"/>
      <c r="J10" s="159" t="s">
        <v>26</v>
      </c>
      <c r="K10" s="162"/>
      <c r="L10" s="163"/>
    </row>
    <row r="11" spans="1:12" ht="69.650000000000006" customHeight="1" x14ac:dyDescent="0.35">
      <c r="B11" s="155" t="s">
        <v>27</v>
      </c>
      <c r="C11" s="148" t="s">
        <v>28</v>
      </c>
      <c r="D11" s="159">
        <v>30000</v>
      </c>
      <c r="E11" s="159">
        <v>30000</v>
      </c>
      <c r="F11" s="159"/>
      <c r="G11" s="160">
        <f t="shared" si="0"/>
        <v>60000</v>
      </c>
      <c r="H11" s="161">
        <v>0.3</v>
      </c>
      <c r="I11" s="296">
        <v>35000</v>
      </c>
      <c r="J11" s="159" t="s">
        <v>29</v>
      </c>
      <c r="K11" s="162"/>
      <c r="L11" s="163"/>
    </row>
    <row r="12" spans="1:12" ht="102.65" customHeight="1" x14ac:dyDescent="0.35">
      <c r="B12" s="155" t="s">
        <v>30</v>
      </c>
      <c r="C12" s="149" t="s">
        <v>31</v>
      </c>
      <c r="D12" s="159">
        <v>7000</v>
      </c>
      <c r="E12" s="159"/>
      <c r="F12" s="159"/>
      <c r="G12" s="160">
        <f t="shared" si="0"/>
        <v>7000</v>
      </c>
      <c r="H12" s="161">
        <v>0.5</v>
      </c>
      <c r="I12" s="296"/>
      <c r="J12" s="159" t="s">
        <v>32</v>
      </c>
      <c r="K12" s="162"/>
      <c r="L12" s="163"/>
    </row>
    <row r="13" spans="1:12" ht="98.5" customHeight="1" x14ac:dyDescent="0.35">
      <c r="B13" s="155" t="s">
        <v>33</v>
      </c>
      <c r="C13" s="156" t="s">
        <v>34</v>
      </c>
      <c r="D13" s="167">
        <v>100000</v>
      </c>
      <c r="E13" s="159">
        <v>50000</v>
      </c>
      <c r="F13" s="159"/>
      <c r="G13" s="160">
        <f t="shared" si="0"/>
        <v>150000</v>
      </c>
      <c r="H13" s="161">
        <v>0.5</v>
      </c>
      <c r="I13" s="296"/>
      <c r="J13" s="159" t="s">
        <v>35</v>
      </c>
      <c r="K13" s="162"/>
      <c r="L13" s="163"/>
    </row>
    <row r="14" spans="1:12" ht="131.15" customHeight="1" x14ac:dyDescent="0.35">
      <c r="B14" s="155" t="s">
        <v>36</v>
      </c>
      <c r="C14" s="168" t="s">
        <v>37</v>
      </c>
      <c r="D14" s="159">
        <v>60000</v>
      </c>
      <c r="E14" s="159"/>
      <c r="F14" s="159"/>
      <c r="G14" s="160">
        <f>SUM(D14:F14)</f>
        <v>60000</v>
      </c>
      <c r="H14" s="161">
        <v>0.5</v>
      </c>
      <c r="I14" s="296"/>
      <c r="J14" s="159" t="s">
        <v>38</v>
      </c>
      <c r="K14" s="162"/>
      <c r="L14" s="163"/>
    </row>
    <row r="15" spans="1:12" ht="85" customHeight="1" x14ac:dyDescent="0.35">
      <c r="A15" s="23"/>
      <c r="B15" s="155" t="s">
        <v>39</v>
      </c>
      <c r="C15" s="156" t="s">
        <v>40</v>
      </c>
      <c r="D15" s="159">
        <v>30000</v>
      </c>
      <c r="E15" s="159">
        <v>30000</v>
      </c>
      <c r="F15" s="159"/>
      <c r="G15" s="160">
        <f t="shared" si="0"/>
        <v>60000</v>
      </c>
      <c r="H15" s="161">
        <v>0.5</v>
      </c>
      <c r="I15" s="296">
        <v>35000</v>
      </c>
      <c r="J15" s="159" t="s">
        <v>29</v>
      </c>
      <c r="K15" s="162"/>
    </row>
    <row r="16" spans="1:12" ht="15.5" x14ac:dyDescent="0.35">
      <c r="A16" s="23"/>
      <c r="B16" s="23"/>
      <c r="C16" s="142" t="s">
        <v>41</v>
      </c>
      <c r="D16" s="143">
        <f>SUM(D8:D15)</f>
        <v>311000</v>
      </c>
      <c r="E16" s="143">
        <f>SUM(E8:E15)</f>
        <v>133000</v>
      </c>
      <c r="F16" s="143">
        <f>SUM(F8:F15)</f>
        <v>0</v>
      </c>
      <c r="G16" s="143">
        <f>SUM(G8:G15)</f>
        <v>444000</v>
      </c>
      <c r="H16" s="143">
        <f>(H8*G8)+(H9*G9)+(H10*G10)+(H11*G11)+(H12*G12)+(H13*G13)+(H14*G14)+(H15*G15)</f>
        <v>204000</v>
      </c>
      <c r="I16" s="297">
        <f>SUM(I8:I15)</f>
        <v>131200</v>
      </c>
      <c r="J16" s="143"/>
      <c r="K16" s="162"/>
      <c r="L16" s="32"/>
    </row>
    <row r="17" spans="1:14" ht="41.15" customHeight="1" x14ac:dyDescent="0.35">
      <c r="A17" s="23"/>
      <c r="B17" s="142" t="s">
        <v>42</v>
      </c>
      <c r="C17" s="231" t="s">
        <v>43</v>
      </c>
      <c r="D17" s="231"/>
      <c r="E17" s="231"/>
      <c r="F17" s="231"/>
      <c r="G17" s="231"/>
      <c r="H17" s="231"/>
      <c r="I17" s="232"/>
      <c r="J17" s="232"/>
      <c r="K17" s="231"/>
      <c r="L17" s="31"/>
      <c r="N17" s="147">
        <f>SUM(D16,D27,D69,D79,D89,D99,D109,D119,D131,D141,D151,D161,D171,D223)</f>
        <v>2973685</v>
      </c>
    </row>
    <row r="18" spans="1:14" ht="193" customHeight="1" x14ac:dyDescent="0.35">
      <c r="A18" s="23"/>
      <c r="B18" s="155" t="s">
        <v>44</v>
      </c>
      <c r="C18" s="156" t="s">
        <v>45</v>
      </c>
      <c r="D18" s="169">
        <v>30000</v>
      </c>
      <c r="E18" s="159"/>
      <c r="F18" s="159"/>
      <c r="G18" s="160">
        <f>SUM(D18:F18)</f>
        <v>30000</v>
      </c>
      <c r="H18" s="161">
        <v>0.3</v>
      </c>
      <c r="I18" s="296"/>
      <c r="J18" s="159" t="s">
        <v>20</v>
      </c>
      <c r="K18" s="162"/>
      <c r="L18" s="163"/>
    </row>
    <row r="19" spans="1:14" ht="99" customHeight="1" x14ac:dyDescent="0.35">
      <c r="A19" s="23"/>
      <c r="B19" s="155" t="s">
        <v>46</v>
      </c>
      <c r="C19" s="170" t="s">
        <v>47</v>
      </c>
      <c r="D19" s="169">
        <v>30000</v>
      </c>
      <c r="E19" s="169">
        <v>15000</v>
      </c>
      <c r="F19" s="159"/>
      <c r="G19" s="160">
        <f t="shared" ref="G19:G26" si="1">SUM(D19:F19)</f>
        <v>45000</v>
      </c>
      <c r="H19" s="161">
        <v>0.3</v>
      </c>
      <c r="I19" s="296"/>
      <c r="J19" s="159" t="s">
        <v>48</v>
      </c>
      <c r="K19" s="162"/>
      <c r="L19" s="163"/>
    </row>
    <row r="20" spans="1:14" ht="197.15" customHeight="1" x14ac:dyDescent="0.35">
      <c r="A20" s="23"/>
      <c r="B20" s="155" t="s">
        <v>49</v>
      </c>
      <c r="C20" s="156" t="s">
        <v>50</v>
      </c>
      <c r="D20" s="159">
        <v>100000</v>
      </c>
      <c r="E20" s="159">
        <v>50000</v>
      </c>
      <c r="F20" s="159"/>
      <c r="G20" s="160">
        <f t="shared" si="1"/>
        <v>150000</v>
      </c>
      <c r="H20" s="161">
        <v>0.3</v>
      </c>
      <c r="I20" s="296"/>
      <c r="J20" s="159" t="s">
        <v>35</v>
      </c>
      <c r="K20" s="162"/>
      <c r="L20" s="163"/>
    </row>
    <row r="21" spans="1:14" ht="131.15" customHeight="1" x14ac:dyDescent="0.35">
      <c r="A21" s="23"/>
      <c r="B21" s="155" t="s">
        <v>51</v>
      </c>
      <c r="C21" s="156" t="s">
        <v>52</v>
      </c>
      <c r="D21" s="159">
        <v>30000</v>
      </c>
      <c r="E21" s="159">
        <v>10000</v>
      </c>
      <c r="F21" s="159"/>
      <c r="G21" s="160">
        <f>SUM(D21:F21)</f>
        <v>40000</v>
      </c>
      <c r="H21" s="161">
        <v>0.5</v>
      </c>
      <c r="I21" s="296"/>
      <c r="J21" s="159" t="s">
        <v>29</v>
      </c>
      <c r="K21" s="162"/>
      <c r="L21" s="163"/>
    </row>
    <row r="22" spans="1:14" ht="96" customHeight="1" x14ac:dyDescent="0.35">
      <c r="A22" s="23"/>
      <c r="B22" s="155" t="s">
        <v>53</v>
      </c>
      <c r="C22" s="156" t="s">
        <v>54</v>
      </c>
      <c r="D22" s="159">
        <v>100000</v>
      </c>
      <c r="E22" s="159"/>
      <c r="F22" s="159"/>
      <c r="G22" s="160">
        <f t="shared" si="1"/>
        <v>100000</v>
      </c>
      <c r="H22" s="161">
        <v>0.5</v>
      </c>
      <c r="I22" s="296"/>
      <c r="J22" s="159" t="s">
        <v>29</v>
      </c>
      <c r="K22" s="162"/>
      <c r="L22" s="163"/>
    </row>
    <row r="23" spans="1:14" ht="165.65" customHeight="1" x14ac:dyDescent="0.35">
      <c r="A23" s="23"/>
      <c r="B23" s="155" t="s">
        <v>55</v>
      </c>
      <c r="C23" s="156" t="s">
        <v>56</v>
      </c>
      <c r="D23" s="159">
        <v>90000</v>
      </c>
      <c r="E23" s="159">
        <v>60000</v>
      </c>
      <c r="F23" s="159"/>
      <c r="G23" s="160">
        <f t="shared" si="1"/>
        <v>150000</v>
      </c>
      <c r="H23" s="161">
        <v>0.5</v>
      </c>
      <c r="I23" s="296">
        <v>42000</v>
      </c>
      <c r="J23" s="159" t="s">
        <v>35</v>
      </c>
      <c r="K23" s="162"/>
      <c r="L23" s="163"/>
    </row>
    <row r="24" spans="1:14" ht="101.5" customHeight="1" x14ac:dyDescent="0.35">
      <c r="A24" s="23"/>
      <c r="B24" s="155" t="s">
        <v>57</v>
      </c>
      <c r="C24" s="156" t="s">
        <v>58</v>
      </c>
      <c r="D24" s="159">
        <v>40000</v>
      </c>
      <c r="E24" s="296">
        <v>5000</v>
      </c>
      <c r="F24" s="159"/>
      <c r="G24" s="160">
        <f t="shared" si="1"/>
        <v>45000</v>
      </c>
      <c r="H24" s="161">
        <v>0.5</v>
      </c>
      <c r="I24" s="296"/>
      <c r="J24" s="159" t="s">
        <v>59</v>
      </c>
      <c r="K24" s="162"/>
      <c r="L24" s="163"/>
    </row>
    <row r="25" spans="1:14" ht="17.149999999999999" customHeight="1" x14ac:dyDescent="0.35">
      <c r="A25" s="23"/>
      <c r="B25" s="155" t="s">
        <v>60</v>
      </c>
      <c r="C25" s="156"/>
      <c r="D25" s="159"/>
      <c r="E25" s="159"/>
      <c r="F25" s="159"/>
      <c r="G25" s="160">
        <f t="shared" si="1"/>
        <v>0</v>
      </c>
      <c r="H25" s="161"/>
      <c r="I25" s="296"/>
      <c r="J25" s="159"/>
      <c r="K25" s="162"/>
      <c r="L25" s="163"/>
    </row>
    <row r="26" spans="1:14" ht="15.5" x14ac:dyDescent="0.35">
      <c r="A26" s="23"/>
      <c r="B26" s="155" t="s">
        <v>61</v>
      </c>
      <c r="C26" s="156"/>
      <c r="D26" s="159"/>
      <c r="E26" s="159"/>
      <c r="F26" s="159"/>
      <c r="G26" s="160">
        <f t="shared" si="1"/>
        <v>0</v>
      </c>
      <c r="H26" s="161"/>
      <c r="I26" s="296"/>
      <c r="J26" s="159"/>
      <c r="K26" s="162"/>
      <c r="L26" s="163"/>
    </row>
    <row r="27" spans="1:14" ht="15.5" x14ac:dyDescent="0.35">
      <c r="A27" s="23"/>
      <c r="B27" s="23"/>
      <c r="C27" s="142" t="s">
        <v>41</v>
      </c>
      <c r="D27" s="146">
        <f>SUM(D18:D26)</f>
        <v>420000</v>
      </c>
      <c r="E27" s="146">
        <f>SUM(E18:E26)</f>
        <v>140000</v>
      </c>
      <c r="F27" s="146">
        <f>SUM(F18:F26)</f>
        <v>0</v>
      </c>
      <c r="G27" s="146">
        <f>SUM(G18:G26)</f>
        <v>560000</v>
      </c>
      <c r="H27" s="143">
        <f>(H18*G18)+(H19*G19)+(H20*G20)+(H21*G21)+(H22*G22)+(H23*G23)+(H24*G24)+(H25*G25)+(H26*G26)</f>
        <v>235000</v>
      </c>
      <c r="I27" s="297">
        <f>SUM(I18:I26)</f>
        <v>42000</v>
      </c>
      <c r="J27" s="143"/>
      <c r="K27" s="162"/>
      <c r="L27" s="32"/>
    </row>
    <row r="28" spans="1:14" ht="27.65" customHeight="1" x14ac:dyDescent="0.35">
      <c r="A28" s="23"/>
      <c r="B28" s="142" t="s">
        <v>62</v>
      </c>
      <c r="C28" s="231"/>
      <c r="D28" s="231"/>
      <c r="E28" s="231"/>
      <c r="F28" s="231"/>
      <c r="G28" s="231"/>
      <c r="H28" s="231"/>
      <c r="I28" s="232"/>
      <c r="J28" s="232"/>
      <c r="K28" s="231"/>
      <c r="L28" s="31"/>
    </row>
    <row r="29" spans="1:14" ht="19.5" customHeight="1" x14ac:dyDescent="0.35">
      <c r="A29" s="23"/>
      <c r="B29" s="155" t="s">
        <v>63</v>
      </c>
      <c r="C29" s="156"/>
      <c r="D29" s="159"/>
      <c r="E29" s="159"/>
      <c r="F29" s="159"/>
      <c r="G29" s="160">
        <f>SUM(D29:F29)</f>
        <v>0</v>
      </c>
      <c r="H29" s="161"/>
      <c r="I29" s="296"/>
      <c r="J29" s="159"/>
      <c r="K29" s="162"/>
      <c r="L29" s="163"/>
    </row>
    <row r="30" spans="1:14" ht="15.5" x14ac:dyDescent="0.35">
      <c r="A30" s="23"/>
      <c r="B30" s="155" t="s">
        <v>64</v>
      </c>
      <c r="C30" s="156"/>
      <c r="D30" s="159"/>
      <c r="E30" s="159"/>
      <c r="F30" s="159"/>
      <c r="G30" s="160">
        <f t="shared" ref="G30:G36" si="2">SUM(D30:F30)</f>
        <v>0</v>
      </c>
      <c r="H30" s="161"/>
      <c r="I30" s="296"/>
      <c r="J30" s="159"/>
      <c r="K30" s="162"/>
      <c r="L30" s="163"/>
    </row>
    <row r="31" spans="1:14" ht="15.5" x14ac:dyDescent="0.35">
      <c r="A31" s="23"/>
      <c r="B31" s="155" t="s">
        <v>65</v>
      </c>
      <c r="C31" s="156"/>
      <c r="D31" s="159"/>
      <c r="E31" s="159"/>
      <c r="F31" s="159"/>
      <c r="G31" s="160">
        <f t="shared" si="2"/>
        <v>0</v>
      </c>
      <c r="H31" s="161"/>
      <c r="I31" s="296"/>
      <c r="J31" s="159"/>
      <c r="K31" s="162"/>
      <c r="L31" s="163"/>
    </row>
    <row r="32" spans="1:14" ht="15.5" x14ac:dyDescent="0.35">
      <c r="A32" s="23"/>
      <c r="B32" s="155" t="s">
        <v>66</v>
      </c>
      <c r="C32" s="156"/>
      <c r="D32" s="159"/>
      <c r="E32" s="159"/>
      <c r="F32" s="159"/>
      <c r="G32" s="160">
        <f t="shared" si="2"/>
        <v>0</v>
      </c>
      <c r="H32" s="161"/>
      <c r="I32" s="296"/>
      <c r="J32" s="159"/>
      <c r="K32" s="162"/>
      <c r="L32" s="163"/>
    </row>
    <row r="33" spans="1:12" s="23" customFormat="1" ht="15.5" x14ac:dyDescent="0.35">
      <c r="B33" s="155" t="s">
        <v>67</v>
      </c>
      <c r="C33" s="156"/>
      <c r="D33" s="159"/>
      <c r="E33" s="159"/>
      <c r="F33" s="159"/>
      <c r="G33" s="160">
        <f t="shared" si="2"/>
        <v>0</v>
      </c>
      <c r="H33" s="161"/>
      <c r="I33" s="296"/>
      <c r="J33" s="159"/>
      <c r="K33" s="162"/>
      <c r="L33" s="163"/>
    </row>
    <row r="34" spans="1:12" s="23" customFormat="1" ht="15.5" x14ac:dyDescent="0.35">
      <c r="B34" s="155" t="s">
        <v>68</v>
      </c>
      <c r="C34" s="156"/>
      <c r="D34" s="159"/>
      <c r="E34" s="159"/>
      <c r="F34" s="159"/>
      <c r="G34" s="160">
        <f t="shared" si="2"/>
        <v>0</v>
      </c>
      <c r="H34" s="161"/>
      <c r="I34" s="296"/>
      <c r="J34" s="159"/>
      <c r="K34" s="162"/>
      <c r="L34" s="163"/>
    </row>
    <row r="35" spans="1:12" s="23" customFormat="1" ht="15.5" x14ac:dyDescent="0.35">
      <c r="A35" s="22"/>
      <c r="B35" s="155" t="s">
        <v>69</v>
      </c>
      <c r="C35" s="156"/>
      <c r="D35" s="159"/>
      <c r="E35" s="159"/>
      <c r="F35" s="159"/>
      <c r="G35" s="160">
        <f t="shared" si="2"/>
        <v>0</v>
      </c>
      <c r="H35" s="161"/>
      <c r="I35" s="296"/>
      <c r="J35" s="159"/>
      <c r="K35" s="162"/>
      <c r="L35" s="163"/>
    </row>
    <row r="36" spans="1:12" ht="15.5" x14ac:dyDescent="0.35">
      <c r="B36" s="155" t="s">
        <v>70</v>
      </c>
      <c r="C36" s="156"/>
      <c r="D36" s="159"/>
      <c r="E36" s="159"/>
      <c r="F36" s="159"/>
      <c r="G36" s="160">
        <f t="shared" si="2"/>
        <v>0</v>
      </c>
      <c r="H36" s="161"/>
      <c r="I36" s="296"/>
      <c r="J36" s="159"/>
      <c r="K36" s="162"/>
      <c r="L36" s="163"/>
    </row>
    <row r="37" spans="1:12" ht="15.5" x14ac:dyDescent="0.35">
      <c r="B37" s="23"/>
      <c r="C37" s="142" t="s">
        <v>41</v>
      </c>
      <c r="D37" s="146">
        <f>SUM(D29:D36)</f>
        <v>0</v>
      </c>
      <c r="E37" s="146">
        <f>SUM(E29:E36)</f>
        <v>0</v>
      </c>
      <c r="F37" s="146">
        <f>SUM(F29:F36)</f>
        <v>0</v>
      </c>
      <c r="G37" s="146">
        <f>SUM(G29:G36)</f>
        <v>0</v>
      </c>
      <c r="H37" s="143">
        <f>(H29*G29)+(H30*G30)+(H31*G31)+(H32*G32)+(H33*G33)+(H34*G34)+(H35*G35)+(H36*G36)</f>
        <v>0</v>
      </c>
      <c r="I37" s="297">
        <f>SUM(I29:I36)</f>
        <v>0</v>
      </c>
      <c r="J37" s="143"/>
      <c r="K37" s="162"/>
      <c r="L37" s="32"/>
    </row>
    <row r="38" spans="1:12" ht="51" customHeight="1" x14ac:dyDescent="0.35">
      <c r="B38" s="142" t="s">
        <v>71</v>
      </c>
      <c r="C38" s="231"/>
      <c r="D38" s="231"/>
      <c r="E38" s="231"/>
      <c r="F38" s="231"/>
      <c r="G38" s="231"/>
      <c r="H38" s="231"/>
      <c r="I38" s="232"/>
      <c r="J38" s="232"/>
      <c r="K38" s="231"/>
      <c r="L38" s="31"/>
    </row>
    <row r="39" spans="1:12" ht="15.5" x14ac:dyDescent="0.35">
      <c r="B39" s="155" t="s">
        <v>72</v>
      </c>
      <c r="C39" s="156"/>
      <c r="D39" s="159"/>
      <c r="E39" s="159"/>
      <c r="F39" s="159"/>
      <c r="G39" s="160">
        <f>SUM(D39:F39)</f>
        <v>0</v>
      </c>
      <c r="H39" s="161"/>
      <c r="I39" s="296"/>
      <c r="J39" s="159"/>
      <c r="K39" s="162"/>
      <c r="L39" s="163"/>
    </row>
    <row r="40" spans="1:12" ht="15.5" x14ac:dyDescent="0.35">
      <c r="B40" s="155" t="s">
        <v>73</v>
      </c>
      <c r="C40" s="156"/>
      <c r="D40" s="159"/>
      <c r="E40" s="159"/>
      <c r="F40" s="159"/>
      <c r="G40" s="160">
        <f t="shared" ref="G40:G46" si="3">SUM(D40:F40)</f>
        <v>0</v>
      </c>
      <c r="H40" s="161"/>
      <c r="I40" s="296"/>
      <c r="J40" s="159"/>
      <c r="K40" s="162"/>
      <c r="L40" s="163"/>
    </row>
    <row r="41" spans="1:12" ht="18.649999999999999" customHeight="1" x14ac:dyDescent="0.35">
      <c r="B41" s="155" t="s">
        <v>74</v>
      </c>
      <c r="C41" s="156"/>
      <c r="D41" s="159"/>
      <c r="E41" s="159"/>
      <c r="F41" s="159"/>
      <c r="G41" s="160">
        <f t="shared" si="3"/>
        <v>0</v>
      </c>
      <c r="H41" s="161"/>
      <c r="I41" s="296"/>
      <c r="J41" s="159"/>
      <c r="K41" s="162"/>
      <c r="L41" s="163"/>
    </row>
    <row r="42" spans="1:12" ht="15.5" x14ac:dyDescent="0.35">
      <c r="B42" s="155" t="s">
        <v>75</v>
      </c>
      <c r="C42" s="156"/>
      <c r="D42" s="159"/>
      <c r="E42" s="159"/>
      <c r="F42" s="159"/>
      <c r="G42" s="160">
        <f t="shared" si="3"/>
        <v>0</v>
      </c>
      <c r="H42" s="161"/>
      <c r="I42" s="296"/>
      <c r="J42" s="159"/>
      <c r="K42" s="162"/>
      <c r="L42" s="163"/>
    </row>
    <row r="43" spans="1:12" ht="15.5" x14ac:dyDescent="0.35">
      <c r="B43" s="155" t="s">
        <v>76</v>
      </c>
      <c r="C43" s="156"/>
      <c r="D43" s="159"/>
      <c r="E43" s="159"/>
      <c r="F43" s="159"/>
      <c r="G43" s="160">
        <f t="shared" si="3"/>
        <v>0</v>
      </c>
      <c r="H43" s="161"/>
      <c r="I43" s="296"/>
      <c r="J43" s="159"/>
      <c r="K43" s="162"/>
      <c r="L43" s="163"/>
    </row>
    <row r="44" spans="1:12" ht="15.5" x14ac:dyDescent="0.35">
      <c r="A44" s="23"/>
      <c r="B44" s="155" t="s">
        <v>77</v>
      </c>
      <c r="C44" s="156"/>
      <c r="D44" s="159"/>
      <c r="E44" s="159"/>
      <c r="F44" s="159"/>
      <c r="G44" s="160">
        <f t="shared" si="3"/>
        <v>0</v>
      </c>
      <c r="H44" s="161"/>
      <c r="I44" s="296"/>
      <c r="J44" s="159"/>
      <c r="K44" s="162"/>
      <c r="L44" s="163"/>
    </row>
    <row r="45" spans="1:12" s="23" customFormat="1" ht="15.5" x14ac:dyDescent="0.35">
      <c r="A45" s="22"/>
      <c r="B45" s="155" t="s">
        <v>78</v>
      </c>
      <c r="C45" s="156"/>
      <c r="D45" s="159"/>
      <c r="E45" s="159"/>
      <c r="F45" s="159"/>
      <c r="G45" s="160">
        <f t="shared" si="3"/>
        <v>0</v>
      </c>
      <c r="H45" s="161"/>
      <c r="I45" s="296"/>
      <c r="J45" s="159"/>
      <c r="K45" s="162"/>
      <c r="L45" s="163"/>
    </row>
    <row r="46" spans="1:12" ht="15.5" x14ac:dyDescent="0.35">
      <c r="B46" s="155" t="s">
        <v>79</v>
      </c>
      <c r="C46" s="156"/>
      <c r="D46" s="159"/>
      <c r="E46" s="159"/>
      <c r="F46" s="159"/>
      <c r="G46" s="160">
        <f t="shared" si="3"/>
        <v>0</v>
      </c>
      <c r="H46" s="161"/>
      <c r="I46" s="296"/>
      <c r="J46" s="159"/>
      <c r="K46" s="162"/>
      <c r="L46" s="163"/>
    </row>
    <row r="47" spans="1:12" ht="15.5" x14ac:dyDescent="0.35">
      <c r="B47" s="23"/>
      <c r="C47" s="142" t="s">
        <v>41</v>
      </c>
      <c r="D47" s="143">
        <f>SUM(D39:D46)</f>
        <v>0</v>
      </c>
      <c r="E47" s="143">
        <f>SUM(E39:E46)</f>
        <v>0</v>
      </c>
      <c r="F47" s="143">
        <f>SUM(F39:F46)</f>
        <v>0</v>
      </c>
      <c r="G47" s="143">
        <f>SUM(G39:G46)</f>
        <v>0</v>
      </c>
      <c r="H47" s="143">
        <f>(H39*G39)+(H40*G40)+(H41*G41)+(H42*G42)+(H43*G43)+(H44*G44)+(H45*G45)+(H46*G46)</f>
        <v>0</v>
      </c>
      <c r="I47" s="297">
        <f>SUM(I39:I46)</f>
        <v>0</v>
      </c>
      <c r="J47" s="143"/>
      <c r="K47" s="162"/>
      <c r="L47" s="32"/>
    </row>
    <row r="48" spans="1:12" ht="51" customHeight="1" x14ac:dyDescent="0.35">
      <c r="B48" s="142" t="s">
        <v>80</v>
      </c>
      <c r="C48" s="231"/>
      <c r="D48" s="231"/>
      <c r="E48" s="231"/>
      <c r="F48" s="231"/>
      <c r="G48" s="231"/>
      <c r="H48" s="231"/>
      <c r="I48" s="232"/>
      <c r="J48" s="232"/>
      <c r="K48" s="231"/>
      <c r="L48" s="31"/>
    </row>
    <row r="49" spans="1:12" ht="25.5" customHeight="1" x14ac:dyDescent="0.35">
      <c r="B49" s="155" t="s">
        <v>81</v>
      </c>
      <c r="C49" s="156"/>
      <c r="D49" s="159"/>
      <c r="E49" s="159"/>
      <c r="F49" s="159"/>
      <c r="G49" s="160">
        <f>SUM(D49:F49)</f>
        <v>0</v>
      </c>
      <c r="H49" s="161"/>
      <c r="I49" s="296"/>
      <c r="J49" s="159"/>
      <c r="K49" s="162"/>
      <c r="L49" s="163"/>
    </row>
    <row r="50" spans="1:12" ht="15.5" x14ac:dyDescent="0.35">
      <c r="B50" s="155" t="s">
        <v>82</v>
      </c>
      <c r="C50" s="156"/>
      <c r="D50" s="159"/>
      <c r="E50" s="159"/>
      <c r="F50" s="159"/>
      <c r="G50" s="160">
        <f t="shared" ref="G50:G56" si="4">SUM(D50:F50)</f>
        <v>0</v>
      </c>
      <c r="H50" s="161"/>
      <c r="I50" s="296"/>
      <c r="J50" s="159"/>
      <c r="K50" s="162"/>
      <c r="L50" s="163"/>
    </row>
    <row r="51" spans="1:12" ht="23.5" customHeight="1" x14ac:dyDescent="0.35">
      <c r="B51" s="155" t="s">
        <v>83</v>
      </c>
      <c r="C51" s="156"/>
      <c r="D51" s="159"/>
      <c r="E51" s="159"/>
      <c r="F51" s="159"/>
      <c r="G51" s="160">
        <f t="shared" si="4"/>
        <v>0</v>
      </c>
      <c r="H51" s="161"/>
      <c r="I51" s="296"/>
      <c r="J51" s="159"/>
      <c r="K51" s="162"/>
      <c r="L51" s="163"/>
    </row>
    <row r="52" spans="1:12" ht="15.5" x14ac:dyDescent="0.35">
      <c r="B52" s="155" t="s">
        <v>84</v>
      </c>
      <c r="C52" s="156"/>
      <c r="D52" s="159"/>
      <c r="E52" s="159"/>
      <c r="F52" s="159"/>
      <c r="G52" s="160">
        <f t="shared" si="4"/>
        <v>0</v>
      </c>
      <c r="H52" s="161"/>
      <c r="I52" s="296"/>
      <c r="J52" s="159"/>
      <c r="K52" s="162"/>
      <c r="L52" s="163"/>
    </row>
    <row r="53" spans="1:12" ht="15.5" x14ac:dyDescent="0.35">
      <c r="B53" s="155" t="s">
        <v>85</v>
      </c>
      <c r="C53" s="156"/>
      <c r="D53" s="159"/>
      <c r="E53" s="159"/>
      <c r="F53" s="159"/>
      <c r="G53" s="160">
        <f t="shared" si="4"/>
        <v>0</v>
      </c>
      <c r="H53" s="161"/>
      <c r="I53" s="296"/>
      <c r="J53" s="159"/>
      <c r="K53" s="162"/>
      <c r="L53" s="163"/>
    </row>
    <row r="54" spans="1:12" ht="15.5" x14ac:dyDescent="0.35">
      <c r="A54" s="23"/>
      <c r="B54" s="155" t="s">
        <v>86</v>
      </c>
      <c r="C54" s="156"/>
      <c r="D54" s="159"/>
      <c r="E54" s="159"/>
      <c r="F54" s="159"/>
      <c r="G54" s="160">
        <f t="shared" si="4"/>
        <v>0</v>
      </c>
      <c r="H54" s="161"/>
      <c r="I54" s="296"/>
      <c r="J54" s="159"/>
      <c r="K54" s="162"/>
      <c r="L54" s="163"/>
    </row>
    <row r="55" spans="1:12" s="23" customFormat="1" ht="15.5" x14ac:dyDescent="0.35">
      <c r="A55" s="22"/>
      <c r="B55" s="155" t="s">
        <v>87</v>
      </c>
      <c r="C55" s="156"/>
      <c r="D55" s="159"/>
      <c r="E55" s="159"/>
      <c r="F55" s="159"/>
      <c r="G55" s="160">
        <f t="shared" si="4"/>
        <v>0</v>
      </c>
      <c r="H55" s="161"/>
      <c r="I55" s="296"/>
      <c r="J55" s="159"/>
      <c r="K55" s="162"/>
      <c r="L55" s="163"/>
    </row>
    <row r="56" spans="1:12" ht="15.5" x14ac:dyDescent="0.35">
      <c r="B56" s="155" t="s">
        <v>88</v>
      </c>
      <c r="C56" s="156"/>
      <c r="D56" s="159"/>
      <c r="E56" s="159"/>
      <c r="F56" s="159"/>
      <c r="G56" s="160">
        <f t="shared" si="4"/>
        <v>0</v>
      </c>
      <c r="H56" s="161"/>
      <c r="I56" s="296"/>
      <c r="J56" s="159"/>
      <c r="K56" s="162"/>
      <c r="L56" s="163"/>
    </row>
    <row r="57" spans="1:12" ht="15.5" x14ac:dyDescent="0.35">
      <c r="B57" s="23"/>
      <c r="C57" s="142" t="s">
        <v>41</v>
      </c>
      <c r="D57" s="143">
        <f>SUM(D49:D56)</f>
        <v>0</v>
      </c>
      <c r="E57" s="143">
        <f>SUM(E49:E56)</f>
        <v>0</v>
      </c>
      <c r="F57" s="143">
        <f>SUM(F49:F56)</f>
        <v>0</v>
      </c>
      <c r="G57" s="143">
        <f>SUM(G49:G56)</f>
        <v>0</v>
      </c>
      <c r="H57" s="143">
        <f>(H49*G49)+(H50*G50)+(H51*G51)+(H52*G52)+(H53*G53)+(H54*G54)+(H55*G55)+(H56*G56)</f>
        <v>0</v>
      </c>
      <c r="I57" s="297">
        <f>SUM(I49:I56)</f>
        <v>0</v>
      </c>
      <c r="J57" s="143"/>
      <c r="K57" s="162"/>
      <c r="L57" s="32"/>
    </row>
    <row r="58" spans="1:12" ht="15.5" x14ac:dyDescent="0.35">
      <c r="B58" s="171"/>
      <c r="C58" s="172"/>
      <c r="D58" s="173"/>
      <c r="E58" s="173"/>
      <c r="F58" s="173"/>
      <c r="G58" s="173"/>
      <c r="H58" s="173"/>
      <c r="I58" s="298"/>
      <c r="J58" s="174"/>
      <c r="K58" s="173"/>
      <c r="L58" s="163"/>
    </row>
    <row r="59" spans="1:12" ht="30" customHeight="1" x14ac:dyDescent="0.35">
      <c r="B59" s="73" t="s">
        <v>89</v>
      </c>
      <c r="C59" s="241" t="s">
        <v>90</v>
      </c>
      <c r="D59" s="241"/>
      <c r="E59" s="241"/>
      <c r="F59" s="241"/>
      <c r="G59" s="241"/>
      <c r="H59" s="241"/>
      <c r="I59" s="240"/>
      <c r="J59" s="240"/>
      <c r="K59" s="241"/>
      <c r="L59" s="8"/>
    </row>
    <row r="60" spans="1:12" ht="25.5" customHeight="1" x14ac:dyDescent="0.35">
      <c r="B60" s="72" t="s">
        <v>91</v>
      </c>
      <c r="C60" s="231" t="s">
        <v>92</v>
      </c>
      <c r="D60" s="231"/>
      <c r="E60" s="231"/>
      <c r="F60" s="231"/>
      <c r="G60" s="231"/>
      <c r="H60" s="231"/>
      <c r="I60" s="232"/>
      <c r="J60" s="232"/>
      <c r="K60" s="231"/>
      <c r="L60" s="31"/>
    </row>
    <row r="61" spans="1:12" ht="100" customHeight="1" x14ac:dyDescent="0.35">
      <c r="B61" s="175" t="s">
        <v>93</v>
      </c>
      <c r="C61" s="170" t="s">
        <v>94</v>
      </c>
      <c r="D61" s="169">
        <v>60000</v>
      </c>
      <c r="E61" s="169">
        <v>45000</v>
      </c>
      <c r="F61" s="169"/>
      <c r="G61" s="176">
        <f>SUM(D61:F61)</f>
        <v>105000</v>
      </c>
      <c r="H61" s="177">
        <v>0.5</v>
      </c>
      <c r="I61" s="296">
        <v>48674</v>
      </c>
      <c r="J61" s="159" t="s">
        <v>95</v>
      </c>
      <c r="K61" s="162"/>
      <c r="L61" s="163"/>
    </row>
    <row r="62" spans="1:12" ht="100" customHeight="1" x14ac:dyDescent="0.35">
      <c r="B62" s="175" t="s">
        <v>96</v>
      </c>
      <c r="C62" s="170" t="s">
        <v>97</v>
      </c>
      <c r="D62" s="169">
        <v>48000</v>
      </c>
      <c r="E62" s="169">
        <v>30000</v>
      </c>
      <c r="F62" s="169"/>
      <c r="G62" s="176">
        <f>SUM(D62:F62)</f>
        <v>78000</v>
      </c>
      <c r="H62" s="177">
        <v>0.3</v>
      </c>
      <c r="I62" s="296">
        <v>35608</v>
      </c>
      <c r="J62" s="159" t="s">
        <v>98</v>
      </c>
      <c r="K62" s="162"/>
      <c r="L62" s="163"/>
    </row>
    <row r="63" spans="1:12" ht="18" customHeight="1" x14ac:dyDescent="0.35">
      <c r="B63" s="175" t="s">
        <v>99</v>
      </c>
      <c r="C63" s="156"/>
      <c r="D63" s="159"/>
      <c r="E63" s="159"/>
      <c r="F63" s="159"/>
      <c r="G63" s="160">
        <f t="shared" ref="G63:G68" si="5">SUM(D63:F63)</f>
        <v>0</v>
      </c>
      <c r="H63" s="161"/>
      <c r="I63" s="296"/>
      <c r="J63" s="159"/>
      <c r="K63" s="162"/>
      <c r="L63" s="163"/>
    </row>
    <row r="64" spans="1:12" ht="18.649999999999999" customHeight="1" x14ac:dyDescent="0.35">
      <c r="B64" s="175" t="s">
        <v>100</v>
      </c>
      <c r="C64" s="156"/>
      <c r="D64" s="159"/>
      <c r="E64" s="159"/>
      <c r="F64" s="159"/>
      <c r="G64" s="160">
        <f t="shared" si="5"/>
        <v>0</v>
      </c>
      <c r="H64" s="161"/>
      <c r="I64" s="296"/>
      <c r="J64" s="159"/>
      <c r="K64" s="162"/>
      <c r="L64" s="163"/>
    </row>
    <row r="65" spans="1:12" ht="15.5" x14ac:dyDescent="0.35">
      <c r="B65" s="175" t="s">
        <v>101</v>
      </c>
      <c r="C65" s="170"/>
      <c r="D65" s="178"/>
      <c r="E65" s="178"/>
      <c r="F65" s="178"/>
      <c r="G65" s="179">
        <f t="shared" si="5"/>
        <v>0</v>
      </c>
      <c r="H65" s="180"/>
      <c r="I65" s="296"/>
      <c r="J65" s="169"/>
      <c r="K65" s="181"/>
      <c r="L65" s="163"/>
    </row>
    <row r="66" spans="1:12" ht="15.5" x14ac:dyDescent="0.35">
      <c r="B66" s="175" t="s">
        <v>102</v>
      </c>
      <c r="C66" s="170"/>
      <c r="D66" s="178"/>
      <c r="E66" s="178"/>
      <c r="F66" s="178"/>
      <c r="G66" s="179">
        <f t="shared" si="5"/>
        <v>0</v>
      </c>
      <c r="H66" s="180"/>
      <c r="I66" s="296"/>
      <c r="J66" s="169"/>
      <c r="K66" s="181"/>
      <c r="L66" s="163"/>
    </row>
    <row r="67" spans="1:12" ht="15.5" x14ac:dyDescent="0.35">
      <c r="A67" s="23"/>
      <c r="B67" s="175" t="s">
        <v>103</v>
      </c>
      <c r="C67" s="156"/>
      <c r="D67" s="159"/>
      <c r="E67" s="159"/>
      <c r="F67" s="159"/>
      <c r="G67" s="179">
        <f t="shared" si="5"/>
        <v>0</v>
      </c>
      <c r="H67" s="161"/>
      <c r="I67" s="296"/>
      <c r="J67" s="169"/>
      <c r="K67" s="162"/>
      <c r="L67" s="163"/>
    </row>
    <row r="68" spans="1:12" s="23" customFormat="1" ht="15.5" x14ac:dyDescent="0.35">
      <c r="B68" s="175" t="s">
        <v>104</v>
      </c>
      <c r="C68" s="156"/>
      <c r="D68" s="159"/>
      <c r="E68" s="159"/>
      <c r="F68" s="159"/>
      <c r="G68" s="179">
        <f t="shared" si="5"/>
        <v>0</v>
      </c>
      <c r="H68" s="161"/>
      <c r="I68" s="296"/>
      <c r="J68" s="169"/>
      <c r="K68" s="162"/>
      <c r="L68" s="163"/>
    </row>
    <row r="69" spans="1:12" s="23" customFormat="1" ht="15.5" x14ac:dyDescent="0.35">
      <c r="A69" s="22"/>
      <c r="B69" s="22"/>
      <c r="C69" s="73" t="s">
        <v>41</v>
      </c>
      <c r="D69" s="9">
        <f>SUM(D61:D68)</f>
        <v>108000</v>
      </c>
      <c r="E69" s="9">
        <f>SUM(E61:E68)</f>
        <v>75000</v>
      </c>
      <c r="F69" s="9">
        <f>SUM(F61:F68)</f>
        <v>0</v>
      </c>
      <c r="G69" s="12">
        <f>SUM(G61:G68)</f>
        <v>183000</v>
      </c>
      <c r="H69" s="9">
        <f>(H61*G61)+(H62*G62)+(H63*G63)+(H64*G64)+(H65*G65)+(H66*G66)+(H67*G67)+(H68*G68)</f>
        <v>75900</v>
      </c>
      <c r="I69" s="297">
        <f>SUM(I61:I68)</f>
        <v>84282</v>
      </c>
      <c r="J69" s="130"/>
      <c r="K69" s="162"/>
      <c r="L69" s="32"/>
    </row>
    <row r="70" spans="1:12" ht="36.65" customHeight="1" x14ac:dyDescent="0.35">
      <c r="B70" s="72" t="s">
        <v>105</v>
      </c>
      <c r="C70" s="231" t="s">
        <v>106</v>
      </c>
      <c r="D70" s="231"/>
      <c r="E70" s="231"/>
      <c r="F70" s="231"/>
      <c r="G70" s="231"/>
      <c r="H70" s="231"/>
      <c r="I70" s="232"/>
      <c r="J70" s="232"/>
      <c r="K70" s="231"/>
      <c r="L70" s="31"/>
    </row>
    <row r="71" spans="1:12" ht="131.5" customHeight="1" x14ac:dyDescent="0.35">
      <c r="B71" s="175" t="s">
        <v>107</v>
      </c>
      <c r="C71" s="156" t="s">
        <v>108</v>
      </c>
      <c r="D71" s="159">
        <v>25000</v>
      </c>
      <c r="E71" s="159">
        <v>15000</v>
      </c>
      <c r="F71" s="159"/>
      <c r="G71" s="160">
        <f>SUM(D71:F71)</f>
        <v>40000</v>
      </c>
      <c r="H71" s="161">
        <v>0.5</v>
      </c>
      <c r="I71" s="296"/>
      <c r="J71" s="159" t="s">
        <v>109</v>
      </c>
      <c r="K71" s="162"/>
      <c r="L71" s="163"/>
    </row>
    <row r="72" spans="1:12" ht="118.5" customHeight="1" x14ac:dyDescent="0.35">
      <c r="B72" s="175" t="s">
        <v>110</v>
      </c>
      <c r="C72" s="156" t="s">
        <v>111</v>
      </c>
      <c r="D72" s="159">
        <v>65000</v>
      </c>
      <c r="E72" s="159">
        <v>38000</v>
      </c>
      <c r="F72" s="159"/>
      <c r="G72" s="160">
        <f t="shared" ref="G72:G78" si="6">SUM(D72:F72)</f>
        <v>103000</v>
      </c>
      <c r="H72" s="161">
        <v>0.5</v>
      </c>
      <c r="I72" s="296"/>
      <c r="J72" s="159" t="s">
        <v>112</v>
      </c>
      <c r="K72" s="162"/>
      <c r="L72" s="163"/>
    </row>
    <row r="73" spans="1:12" ht="110.15" customHeight="1" x14ac:dyDescent="0.35">
      <c r="B73" s="175" t="s">
        <v>113</v>
      </c>
      <c r="C73" s="156" t="s">
        <v>114</v>
      </c>
      <c r="D73" s="159">
        <v>50000</v>
      </c>
      <c r="E73" s="159">
        <v>35000</v>
      </c>
      <c r="F73" s="159"/>
      <c r="G73" s="160">
        <f t="shared" si="6"/>
        <v>85000</v>
      </c>
      <c r="H73" s="161">
        <v>0.5</v>
      </c>
      <c r="I73" s="296"/>
      <c r="J73" s="159" t="s">
        <v>115</v>
      </c>
      <c r="K73" s="162"/>
      <c r="L73" s="163"/>
    </row>
    <row r="74" spans="1:12" ht="100" customHeight="1" x14ac:dyDescent="0.35">
      <c r="B74" s="175" t="s">
        <v>116</v>
      </c>
      <c r="C74" s="156" t="s">
        <v>117</v>
      </c>
      <c r="D74" s="159">
        <v>35000</v>
      </c>
      <c r="E74" s="159">
        <v>20000</v>
      </c>
      <c r="F74" s="159"/>
      <c r="G74" s="176">
        <f t="shared" si="6"/>
        <v>55000</v>
      </c>
      <c r="H74" s="161">
        <v>0.5</v>
      </c>
      <c r="I74" s="296"/>
      <c r="J74" s="159" t="s">
        <v>118</v>
      </c>
      <c r="K74" s="162"/>
      <c r="L74" s="163"/>
    </row>
    <row r="75" spans="1:12" ht="15.5" x14ac:dyDescent="0.35">
      <c r="B75" s="175" t="s">
        <v>119</v>
      </c>
      <c r="C75" s="170"/>
      <c r="D75" s="178"/>
      <c r="E75" s="178"/>
      <c r="F75" s="178"/>
      <c r="G75" s="176">
        <f t="shared" si="6"/>
        <v>0</v>
      </c>
      <c r="H75" s="180"/>
      <c r="I75" s="296"/>
      <c r="J75" s="169"/>
      <c r="K75" s="181"/>
      <c r="L75" s="163"/>
    </row>
    <row r="76" spans="1:12" ht="15.5" x14ac:dyDescent="0.35">
      <c r="B76" s="175" t="s">
        <v>120</v>
      </c>
      <c r="C76" s="170"/>
      <c r="D76" s="178"/>
      <c r="E76" s="178"/>
      <c r="F76" s="178"/>
      <c r="G76" s="176">
        <f t="shared" si="6"/>
        <v>0</v>
      </c>
      <c r="H76" s="180"/>
      <c r="I76" s="296"/>
      <c r="J76" s="169"/>
      <c r="K76" s="181"/>
      <c r="L76" s="163"/>
    </row>
    <row r="77" spans="1:12" ht="15.5" x14ac:dyDescent="0.35">
      <c r="B77" s="175" t="s">
        <v>121</v>
      </c>
      <c r="C77" s="156"/>
      <c r="D77" s="159"/>
      <c r="E77" s="159"/>
      <c r="F77" s="159"/>
      <c r="G77" s="176">
        <f t="shared" si="6"/>
        <v>0</v>
      </c>
      <c r="H77" s="161"/>
      <c r="I77" s="296"/>
      <c r="J77" s="169"/>
      <c r="K77" s="162"/>
      <c r="L77" s="163"/>
    </row>
    <row r="78" spans="1:12" ht="15.5" x14ac:dyDescent="0.35">
      <c r="B78" s="175" t="s">
        <v>122</v>
      </c>
      <c r="C78" s="156"/>
      <c r="D78" s="159"/>
      <c r="E78" s="159"/>
      <c r="F78" s="159"/>
      <c r="G78" s="176">
        <f t="shared" si="6"/>
        <v>0</v>
      </c>
      <c r="H78" s="161"/>
      <c r="I78" s="296"/>
      <c r="J78" s="169"/>
      <c r="K78" s="162"/>
      <c r="L78" s="163"/>
    </row>
    <row r="79" spans="1:12" ht="15.5" x14ac:dyDescent="0.35">
      <c r="C79" s="73" t="s">
        <v>41</v>
      </c>
      <c r="D79" s="12">
        <f>SUM(D71:D78)</f>
        <v>175000</v>
      </c>
      <c r="E79" s="12">
        <f>SUM(E71:E78)</f>
        <v>108000</v>
      </c>
      <c r="F79" s="12">
        <f>SUM(F71:F78)</f>
        <v>0</v>
      </c>
      <c r="G79" s="12">
        <f>SUM(G71:G78)</f>
        <v>283000</v>
      </c>
      <c r="H79" s="9">
        <f>(H71*G71)+(H72*G72)+(H73*G73)+(H74*G74)+(H75*G75)+(H76*G76)+(H77*G77)+(H78*G78)</f>
        <v>141500</v>
      </c>
      <c r="I79" s="297">
        <f>SUM(I71:I78)</f>
        <v>0</v>
      </c>
      <c r="J79" s="130"/>
      <c r="K79" s="162"/>
      <c r="L79" s="32"/>
    </row>
    <row r="80" spans="1:12" ht="24" customHeight="1" x14ac:dyDescent="0.35">
      <c r="B80" s="72" t="s">
        <v>123</v>
      </c>
      <c r="C80" s="231" t="s">
        <v>124</v>
      </c>
      <c r="D80" s="231"/>
      <c r="E80" s="231"/>
      <c r="F80" s="231"/>
      <c r="G80" s="231"/>
      <c r="H80" s="231"/>
      <c r="I80" s="232"/>
      <c r="J80" s="232"/>
      <c r="K80" s="231"/>
      <c r="L80" s="31"/>
    </row>
    <row r="81" spans="1:12" ht="147" customHeight="1" x14ac:dyDescent="0.35">
      <c r="B81" s="175" t="s">
        <v>125</v>
      </c>
      <c r="C81" s="156" t="s">
        <v>126</v>
      </c>
      <c r="D81" s="159">
        <v>30000</v>
      </c>
      <c r="E81" s="159">
        <v>20000</v>
      </c>
      <c r="F81" s="159"/>
      <c r="G81" s="160">
        <f>SUM(D81:F81)</f>
        <v>50000</v>
      </c>
      <c r="H81" s="161">
        <v>0.3</v>
      </c>
      <c r="I81" s="296">
        <v>10000</v>
      </c>
      <c r="J81" s="159" t="s">
        <v>109</v>
      </c>
      <c r="K81" s="162"/>
      <c r="L81" s="163"/>
    </row>
    <row r="82" spans="1:12" ht="133.5" customHeight="1" x14ac:dyDescent="0.35">
      <c r="B82" s="175" t="s">
        <v>127</v>
      </c>
      <c r="C82" s="156" t="s">
        <v>128</v>
      </c>
      <c r="D82" s="159">
        <v>300000</v>
      </c>
      <c r="E82" s="159">
        <v>100000</v>
      </c>
      <c r="F82" s="159"/>
      <c r="G82" s="160">
        <f t="shared" ref="G82:G88" si="7">SUM(D82:F82)</f>
        <v>400000</v>
      </c>
      <c r="H82" s="161">
        <v>0.5</v>
      </c>
      <c r="I82" s="296"/>
      <c r="J82" s="159" t="s">
        <v>109</v>
      </c>
      <c r="K82" s="162"/>
      <c r="L82" s="163"/>
    </row>
    <row r="83" spans="1:12" ht="107.5" customHeight="1" x14ac:dyDescent="0.35">
      <c r="B83" s="155" t="s">
        <v>129</v>
      </c>
      <c r="C83" s="170" t="s">
        <v>130</v>
      </c>
      <c r="D83" s="178">
        <v>40000</v>
      </c>
      <c r="E83" s="178"/>
      <c r="F83" s="178"/>
      <c r="G83" s="160">
        <f t="shared" si="7"/>
        <v>40000</v>
      </c>
      <c r="H83" s="161">
        <v>0.5</v>
      </c>
      <c r="I83" s="296"/>
      <c r="J83" s="169" t="s">
        <v>109</v>
      </c>
      <c r="K83" s="181"/>
      <c r="L83" s="163"/>
    </row>
    <row r="84" spans="1:12" ht="62" x14ac:dyDescent="0.35">
      <c r="A84" s="23"/>
      <c r="B84" s="155" t="s">
        <v>131</v>
      </c>
      <c r="C84" s="170" t="s">
        <v>132</v>
      </c>
      <c r="D84" s="178">
        <v>10000</v>
      </c>
      <c r="E84" s="178">
        <v>10000</v>
      </c>
      <c r="F84" s="178"/>
      <c r="G84" s="160">
        <f t="shared" si="7"/>
        <v>20000</v>
      </c>
      <c r="H84" s="161">
        <v>0.5</v>
      </c>
      <c r="I84" s="296"/>
      <c r="J84" s="169" t="s">
        <v>29</v>
      </c>
      <c r="K84" s="181"/>
      <c r="L84" s="163"/>
    </row>
    <row r="85" spans="1:12" s="23" customFormat="1" ht="15.5" x14ac:dyDescent="0.35">
      <c r="A85" s="22"/>
      <c r="B85" s="155" t="s">
        <v>133</v>
      </c>
      <c r="C85" s="170"/>
      <c r="D85" s="178"/>
      <c r="E85" s="178"/>
      <c r="F85" s="178"/>
      <c r="G85" s="160">
        <f t="shared" si="7"/>
        <v>0</v>
      </c>
      <c r="H85" s="161"/>
      <c r="I85" s="296"/>
      <c r="J85" s="169"/>
      <c r="K85" s="181"/>
      <c r="L85" s="163"/>
    </row>
    <row r="86" spans="1:12" ht="15.5" x14ac:dyDescent="0.35">
      <c r="B86" s="155" t="s">
        <v>134</v>
      </c>
      <c r="D86" s="178"/>
      <c r="E86" s="178"/>
      <c r="F86" s="178"/>
      <c r="G86" s="160">
        <f t="shared" si="7"/>
        <v>0</v>
      </c>
      <c r="H86" s="161"/>
      <c r="I86" s="296"/>
      <c r="J86" s="169"/>
      <c r="K86" s="181"/>
      <c r="L86" s="163"/>
    </row>
    <row r="87" spans="1:12" ht="15.5" x14ac:dyDescent="0.35">
      <c r="B87" s="155" t="s">
        <v>135</v>
      </c>
      <c r="C87" s="156"/>
      <c r="D87" s="159"/>
      <c r="E87" s="159"/>
      <c r="F87" s="159"/>
      <c r="G87" s="160">
        <f t="shared" si="7"/>
        <v>0</v>
      </c>
      <c r="H87" s="161"/>
      <c r="I87" s="296"/>
      <c r="J87" s="169"/>
      <c r="K87" s="162"/>
      <c r="L87" s="163"/>
    </row>
    <row r="88" spans="1:12" ht="15.5" x14ac:dyDescent="0.35">
      <c r="B88" s="155" t="s">
        <v>136</v>
      </c>
      <c r="C88" s="156"/>
      <c r="D88" s="159"/>
      <c r="E88" s="159"/>
      <c r="F88" s="159"/>
      <c r="G88" s="160">
        <f t="shared" si="7"/>
        <v>0</v>
      </c>
      <c r="H88" s="161"/>
      <c r="I88" s="296"/>
      <c r="J88" s="169"/>
      <c r="K88" s="162"/>
      <c r="L88" s="163"/>
    </row>
    <row r="89" spans="1:12" ht="15.5" x14ac:dyDescent="0.35">
      <c r="C89" s="73" t="s">
        <v>41</v>
      </c>
      <c r="D89" s="12">
        <f>SUM(D81:D88)</f>
        <v>380000</v>
      </c>
      <c r="E89" s="12">
        <f>SUM(E81:E88)</f>
        <v>130000</v>
      </c>
      <c r="F89" s="12">
        <f>SUM(F81:F88)</f>
        <v>0</v>
      </c>
      <c r="G89" s="12">
        <f>SUM(G81:G88)</f>
        <v>510000</v>
      </c>
      <c r="H89" s="9">
        <f>(H81*G81)+(H82*G82)+(H83*G83)+(H84*G84)+(H85*G85)+(H86*G86)+(H87*G87)+(H88*G88)</f>
        <v>245000</v>
      </c>
      <c r="I89" s="297">
        <f>SUM(I81:I88)</f>
        <v>10000</v>
      </c>
      <c r="J89" s="130"/>
      <c r="K89" s="162"/>
      <c r="L89" s="32"/>
    </row>
    <row r="90" spans="1:12" ht="26.15" customHeight="1" x14ac:dyDescent="0.35">
      <c r="B90" s="72" t="s">
        <v>137</v>
      </c>
      <c r="C90" s="233" t="s">
        <v>138</v>
      </c>
      <c r="D90" s="234"/>
      <c r="E90" s="234"/>
      <c r="F90" s="234"/>
      <c r="G90" s="234"/>
      <c r="H90" s="234"/>
      <c r="I90" s="234"/>
      <c r="J90" s="234"/>
      <c r="K90" s="235"/>
      <c r="L90" s="31"/>
    </row>
    <row r="91" spans="1:12" ht="131.15" customHeight="1" x14ac:dyDescent="0.35">
      <c r="B91" s="175" t="s">
        <v>139</v>
      </c>
      <c r="C91" s="156" t="s">
        <v>140</v>
      </c>
      <c r="D91" s="159">
        <v>40000</v>
      </c>
      <c r="E91" s="159">
        <v>75000</v>
      </c>
      <c r="F91" s="159"/>
      <c r="G91" s="160">
        <f t="shared" ref="G91:G98" si="8">SUM(D91:F91)</f>
        <v>115000</v>
      </c>
      <c r="H91" s="161">
        <v>1</v>
      </c>
      <c r="I91" s="296">
        <v>70000</v>
      </c>
      <c r="J91" s="159" t="s">
        <v>109</v>
      </c>
      <c r="K91" s="162"/>
      <c r="L91" s="163"/>
    </row>
    <row r="92" spans="1:12" ht="182.15" customHeight="1" x14ac:dyDescent="0.35">
      <c r="B92" s="175" t="s">
        <v>141</v>
      </c>
      <c r="C92" s="156" t="s">
        <v>142</v>
      </c>
      <c r="D92" s="159">
        <v>30000</v>
      </c>
      <c r="E92" s="159">
        <v>30000</v>
      </c>
      <c r="F92" s="159"/>
      <c r="G92" s="160">
        <f t="shared" si="8"/>
        <v>60000</v>
      </c>
      <c r="H92" s="161">
        <v>0.6</v>
      </c>
      <c r="I92" s="296">
        <v>25000</v>
      </c>
      <c r="J92" s="159" t="s">
        <v>109</v>
      </c>
      <c r="K92" s="162"/>
      <c r="L92" s="163"/>
    </row>
    <row r="93" spans="1:12" ht="166" customHeight="1" x14ac:dyDescent="0.35">
      <c r="B93" s="175" t="s">
        <v>143</v>
      </c>
      <c r="C93" s="156" t="s">
        <v>144</v>
      </c>
      <c r="D93" s="159">
        <v>30000</v>
      </c>
      <c r="E93" s="159">
        <v>12000</v>
      </c>
      <c r="F93" s="159"/>
      <c r="G93" s="160">
        <f t="shared" si="8"/>
        <v>42000</v>
      </c>
      <c r="H93" s="161">
        <v>0.5</v>
      </c>
      <c r="I93" s="296">
        <v>26251</v>
      </c>
      <c r="J93" s="159" t="s">
        <v>109</v>
      </c>
      <c r="K93" s="162"/>
      <c r="L93" s="163"/>
    </row>
    <row r="94" spans="1:12" ht="112" customHeight="1" x14ac:dyDescent="0.35">
      <c r="B94" s="175" t="s">
        <v>145</v>
      </c>
      <c r="C94" s="156" t="s">
        <v>146</v>
      </c>
      <c r="D94" s="159">
        <v>30000</v>
      </c>
      <c r="E94" s="159">
        <v>25000</v>
      </c>
      <c r="F94" s="159"/>
      <c r="G94" s="160">
        <f t="shared" si="8"/>
        <v>55000</v>
      </c>
      <c r="H94" s="161">
        <v>0.3</v>
      </c>
      <c r="I94" s="296">
        <v>26560</v>
      </c>
      <c r="J94" s="159" t="s">
        <v>109</v>
      </c>
      <c r="K94" s="162"/>
      <c r="L94" s="163"/>
    </row>
    <row r="95" spans="1:12" ht="15.5" x14ac:dyDescent="0.35">
      <c r="B95" s="175" t="s">
        <v>147</v>
      </c>
      <c r="C95" s="170"/>
      <c r="D95" s="178"/>
      <c r="E95" s="178"/>
      <c r="F95" s="178"/>
      <c r="G95" s="160">
        <f t="shared" si="8"/>
        <v>0</v>
      </c>
      <c r="H95" s="180"/>
      <c r="I95" s="296"/>
      <c r="J95" s="169"/>
      <c r="K95" s="181"/>
      <c r="L95" s="163"/>
    </row>
    <row r="96" spans="1:12" ht="15.5" x14ac:dyDescent="0.35">
      <c r="B96" s="175" t="s">
        <v>148</v>
      </c>
      <c r="C96" s="170"/>
      <c r="D96" s="178"/>
      <c r="E96" s="178"/>
      <c r="F96" s="178"/>
      <c r="G96" s="160">
        <f t="shared" si="8"/>
        <v>0</v>
      </c>
      <c r="H96" s="180"/>
      <c r="I96" s="296"/>
      <c r="J96" s="169"/>
      <c r="K96" s="181"/>
      <c r="L96" s="163"/>
    </row>
    <row r="97" spans="2:12" ht="15.5" x14ac:dyDescent="0.35">
      <c r="B97" s="175" t="s">
        <v>149</v>
      </c>
      <c r="C97" s="156"/>
      <c r="D97" s="159"/>
      <c r="E97" s="159"/>
      <c r="F97" s="159"/>
      <c r="G97" s="160">
        <f t="shared" si="8"/>
        <v>0</v>
      </c>
      <c r="H97" s="161"/>
      <c r="I97" s="296"/>
      <c r="J97" s="169"/>
      <c r="K97" s="162"/>
      <c r="L97" s="163"/>
    </row>
    <row r="98" spans="2:12" ht="15.5" x14ac:dyDescent="0.35">
      <c r="B98" s="175" t="s">
        <v>150</v>
      </c>
      <c r="C98" s="156"/>
      <c r="D98" s="159"/>
      <c r="E98" s="159"/>
      <c r="F98" s="159"/>
      <c r="G98" s="160">
        <f t="shared" si="8"/>
        <v>0</v>
      </c>
      <c r="H98" s="161"/>
      <c r="I98" s="296"/>
      <c r="J98" s="169"/>
      <c r="K98" s="162"/>
      <c r="L98" s="163"/>
    </row>
    <row r="99" spans="2:12" ht="15.5" x14ac:dyDescent="0.35">
      <c r="C99" s="73" t="s">
        <v>41</v>
      </c>
      <c r="D99" s="9">
        <f>SUM(D91:D98)</f>
        <v>130000</v>
      </c>
      <c r="E99" s="9">
        <f>SUM(E91:E98)</f>
        <v>142000</v>
      </c>
      <c r="F99" s="9">
        <f>SUM(F91:F98)</f>
        <v>0</v>
      </c>
      <c r="G99" s="9">
        <f>SUM(G91:G98)</f>
        <v>272000</v>
      </c>
      <c r="H99" s="9">
        <f>(H91*G91)+(H92*G92)+(H93*G93)+(H94*G94)+(H95*G95)+(H96*G96)+(H97*G97)+(H98*G98)</f>
        <v>188500</v>
      </c>
      <c r="I99" s="297">
        <f>SUM(I91:I98)</f>
        <v>147811</v>
      </c>
      <c r="J99" s="130"/>
      <c r="K99" s="162"/>
      <c r="L99" s="32"/>
    </row>
    <row r="100" spans="2:12" ht="15.5" x14ac:dyDescent="0.35">
      <c r="B100" s="142" t="s">
        <v>151</v>
      </c>
      <c r="C100" s="231"/>
      <c r="D100" s="231"/>
      <c r="E100" s="231"/>
      <c r="F100" s="231"/>
      <c r="G100" s="231"/>
      <c r="H100" s="231"/>
      <c r="I100" s="232"/>
      <c r="J100" s="232"/>
      <c r="K100" s="231"/>
      <c r="L100" s="32"/>
    </row>
    <row r="101" spans="2:12" ht="15.5" x14ac:dyDescent="0.35">
      <c r="B101" s="155" t="s">
        <v>152</v>
      </c>
      <c r="C101" s="156"/>
      <c r="D101" s="159"/>
      <c r="E101" s="159"/>
      <c r="F101" s="159"/>
      <c r="G101" s="160"/>
      <c r="H101" s="161"/>
      <c r="I101" s="296"/>
      <c r="J101" s="159"/>
      <c r="K101" s="162"/>
      <c r="L101" s="32"/>
    </row>
    <row r="102" spans="2:12" ht="15.5" x14ac:dyDescent="0.35">
      <c r="B102" s="155" t="s">
        <v>153</v>
      </c>
      <c r="C102" s="156"/>
      <c r="D102" s="159"/>
      <c r="E102" s="159"/>
      <c r="F102" s="159"/>
      <c r="G102" s="160"/>
      <c r="H102" s="161"/>
      <c r="I102" s="296"/>
      <c r="J102" s="159"/>
      <c r="K102" s="162"/>
      <c r="L102" s="32"/>
    </row>
    <row r="103" spans="2:12" ht="15.5" x14ac:dyDescent="0.35">
      <c r="B103" s="155" t="s">
        <v>154</v>
      </c>
      <c r="C103" s="156"/>
      <c r="D103" s="159"/>
      <c r="E103" s="159"/>
      <c r="F103" s="159"/>
      <c r="G103" s="160"/>
      <c r="H103" s="161"/>
      <c r="I103" s="296"/>
      <c r="J103" s="159"/>
      <c r="K103" s="162"/>
      <c r="L103" s="32"/>
    </row>
    <row r="104" spans="2:12" ht="15.5" x14ac:dyDescent="0.35">
      <c r="B104" s="155" t="s">
        <v>155</v>
      </c>
      <c r="C104" s="156"/>
      <c r="D104" s="159"/>
      <c r="E104" s="159"/>
      <c r="F104" s="159"/>
      <c r="G104" s="160"/>
      <c r="H104" s="161"/>
      <c r="I104" s="296"/>
      <c r="J104" s="159"/>
      <c r="K104" s="162"/>
      <c r="L104" s="32"/>
    </row>
    <row r="105" spans="2:12" ht="15.5" x14ac:dyDescent="0.35">
      <c r="B105" s="175" t="s">
        <v>156</v>
      </c>
      <c r="C105" s="170"/>
      <c r="D105" s="178"/>
      <c r="E105" s="178"/>
      <c r="F105" s="178"/>
      <c r="G105" s="160"/>
      <c r="H105" s="180"/>
      <c r="I105" s="296"/>
      <c r="J105" s="169"/>
      <c r="K105" s="181"/>
      <c r="L105" s="32"/>
    </row>
    <row r="106" spans="2:12" ht="15.5" x14ac:dyDescent="0.35">
      <c r="B106" s="175" t="s">
        <v>157</v>
      </c>
      <c r="C106" s="170"/>
      <c r="D106" s="178"/>
      <c r="E106" s="178"/>
      <c r="F106" s="178"/>
      <c r="G106" s="160"/>
      <c r="H106" s="180"/>
      <c r="I106" s="296"/>
      <c r="J106" s="169"/>
      <c r="K106" s="181"/>
      <c r="L106" s="32"/>
    </row>
    <row r="107" spans="2:12" ht="15.5" x14ac:dyDescent="0.35">
      <c r="B107" s="175" t="s">
        <v>158</v>
      </c>
      <c r="C107" s="156"/>
      <c r="D107" s="159"/>
      <c r="E107" s="159"/>
      <c r="F107" s="159"/>
      <c r="G107" s="160"/>
      <c r="H107" s="161"/>
      <c r="I107" s="296"/>
      <c r="J107" s="169"/>
      <c r="K107" s="162"/>
      <c r="L107" s="32"/>
    </row>
    <row r="108" spans="2:12" ht="15.5" x14ac:dyDescent="0.35">
      <c r="B108" s="175" t="s">
        <v>159</v>
      </c>
      <c r="C108" s="156"/>
      <c r="D108" s="159"/>
      <c r="E108" s="159"/>
      <c r="F108" s="159"/>
      <c r="G108" s="160"/>
      <c r="H108" s="161"/>
      <c r="I108" s="296"/>
      <c r="J108" s="169"/>
      <c r="K108" s="162"/>
      <c r="L108" s="32"/>
    </row>
    <row r="109" spans="2:12" ht="15.5" x14ac:dyDescent="0.35">
      <c r="C109" s="73" t="s">
        <v>41</v>
      </c>
      <c r="D109" s="9">
        <f>SUM(D101:D108)</f>
        <v>0</v>
      </c>
      <c r="E109" s="9">
        <f>SUM(E101:E108)</f>
        <v>0</v>
      </c>
      <c r="F109" s="9">
        <f>SUM(F101:F108)</f>
        <v>0</v>
      </c>
      <c r="G109" s="9">
        <f>SUM(G101:G108)</f>
        <v>0</v>
      </c>
      <c r="H109" s="9">
        <f>(H101*G101)+(H102*G102)+(H103*G103)+(H104*G104)+(H105*G105)+(H106*G106)+(H107*G107)+(H108*G108)</f>
        <v>0</v>
      </c>
      <c r="I109" s="297">
        <f>SUM(I101:I108)</f>
        <v>0</v>
      </c>
      <c r="J109" s="130"/>
      <c r="K109" s="162"/>
      <c r="L109" s="32"/>
    </row>
    <row r="110" spans="2:12" ht="15.5" x14ac:dyDescent="0.35">
      <c r="B110" s="142" t="s">
        <v>160</v>
      </c>
      <c r="C110" s="231"/>
      <c r="D110" s="231"/>
      <c r="E110" s="231"/>
      <c r="F110" s="231"/>
      <c r="G110" s="231"/>
      <c r="H110" s="231"/>
      <c r="I110" s="232"/>
      <c r="J110" s="232"/>
      <c r="K110" s="231"/>
      <c r="L110" s="32"/>
    </row>
    <row r="111" spans="2:12" ht="15" customHeight="1" x14ac:dyDescent="0.35">
      <c r="B111" s="155" t="s">
        <v>161</v>
      </c>
      <c r="C111" s="156"/>
      <c r="D111" s="159"/>
      <c r="E111" s="159"/>
      <c r="F111" s="159"/>
      <c r="G111" s="160"/>
      <c r="H111" s="161"/>
      <c r="I111" s="296"/>
      <c r="J111" s="159"/>
      <c r="K111" s="162"/>
      <c r="L111" s="32"/>
    </row>
    <row r="112" spans="2:12" ht="13.5" customHeight="1" x14ac:dyDescent="0.35">
      <c r="B112" s="155" t="s">
        <v>162</v>
      </c>
      <c r="C112" s="156"/>
      <c r="D112" s="159"/>
      <c r="E112" s="159"/>
      <c r="F112" s="159"/>
      <c r="G112" s="160"/>
      <c r="H112" s="161"/>
      <c r="I112" s="296"/>
      <c r="J112" s="159"/>
      <c r="K112" s="162"/>
      <c r="L112" s="32"/>
    </row>
    <row r="113" spans="2:12" ht="15.65" customHeight="1" x14ac:dyDescent="0.35">
      <c r="B113" s="155" t="s">
        <v>163</v>
      </c>
      <c r="C113" s="156"/>
      <c r="D113" s="159"/>
      <c r="E113" s="159"/>
      <c r="F113" s="159"/>
      <c r="G113" s="160"/>
      <c r="H113" s="161"/>
      <c r="I113" s="296"/>
      <c r="J113" s="159"/>
      <c r="K113" s="162"/>
      <c r="L113" s="32"/>
    </row>
    <row r="114" spans="2:12" ht="15.5" x14ac:dyDescent="0.35">
      <c r="B114" s="175" t="s">
        <v>164</v>
      </c>
      <c r="C114" s="170"/>
      <c r="D114" s="178"/>
      <c r="E114" s="178"/>
      <c r="F114" s="178"/>
      <c r="G114" s="179">
        <f>SUM(D114:F114)</f>
        <v>0</v>
      </c>
      <c r="H114" s="180"/>
      <c r="I114" s="296"/>
      <c r="J114" s="169"/>
      <c r="K114" s="181"/>
      <c r="L114" s="32"/>
    </row>
    <row r="115" spans="2:12" ht="15.5" x14ac:dyDescent="0.35">
      <c r="B115" s="175" t="s">
        <v>165</v>
      </c>
      <c r="C115" s="170"/>
      <c r="D115" s="178"/>
      <c r="E115" s="178"/>
      <c r="F115" s="178"/>
      <c r="G115" s="179">
        <f>SUM(D115:F115)</f>
        <v>0</v>
      </c>
      <c r="H115" s="180"/>
      <c r="I115" s="296"/>
      <c r="J115" s="169"/>
      <c r="K115" s="181"/>
      <c r="L115" s="32"/>
    </row>
    <row r="116" spans="2:12" ht="15.5" x14ac:dyDescent="0.35">
      <c r="B116" s="175" t="s">
        <v>166</v>
      </c>
      <c r="C116" s="170"/>
      <c r="D116" s="178"/>
      <c r="E116" s="178"/>
      <c r="F116" s="178"/>
      <c r="G116" s="179">
        <f>SUM(D116:F116)</f>
        <v>0</v>
      </c>
      <c r="H116" s="180"/>
      <c r="I116" s="296"/>
      <c r="J116" s="169"/>
      <c r="K116" s="181"/>
      <c r="L116" s="32"/>
    </row>
    <row r="117" spans="2:12" ht="15.5" x14ac:dyDescent="0.35">
      <c r="B117" s="175" t="s">
        <v>167</v>
      </c>
      <c r="C117" s="156"/>
      <c r="D117" s="159"/>
      <c r="E117" s="159"/>
      <c r="F117" s="159"/>
      <c r="G117" s="179">
        <f>SUM(D117:F117)</f>
        <v>0</v>
      </c>
      <c r="H117" s="161"/>
      <c r="I117" s="296"/>
      <c r="J117" s="169"/>
      <c r="K117" s="162"/>
      <c r="L117" s="32"/>
    </row>
    <row r="118" spans="2:12" ht="15.5" x14ac:dyDescent="0.35">
      <c r="B118" s="175" t="s">
        <v>168</v>
      </c>
      <c r="C118" s="156"/>
      <c r="D118" s="159"/>
      <c r="E118" s="159"/>
      <c r="F118" s="159"/>
      <c r="G118" s="179">
        <f>SUM(D118:F118)</f>
        <v>0</v>
      </c>
      <c r="H118" s="161"/>
      <c r="I118" s="296"/>
      <c r="J118" s="169"/>
      <c r="K118" s="162"/>
      <c r="L118" s="32"/>
    </row>
    <row r="119" spans="2:12" ht="15.5" x14ac:dyDescent="0.35">
      <c r="C119" s="73" t="s">
        <v>41</v>
      </c>
      <c r="D119" s="9">
        <f>SUM(D111:D118)</f>
        <v>0</v>
      </c>
      <c r="E119" s="9">
        <f>SUM(E111:E118)</f>
        <v>0</v>
      </c>
      <c r="F119" s="9">
        <f>SUM(F111:F118)</f>
        <v>0</v>
      </c>
      <c r="G119" s="9">
        <f>SUM(G111:G118)</f>
        <v>0</v>
      </c>
      <c r="H119" s="9">
        <f>(H111*G111)+(H112*G112)+(H113*G113)+(H114*G114)+(H115*G115)+(H116*G116)+(H117*G117)+(H118*G118)</f>
        <v>0</v>
      </c>
      <c r="I119" s="297">
        <f>SUM(I111:I118)</f>
        <v>0</v>
      </c>
      <c r="J119" s="130"/>
      <c r="K119" s="162"/>
      <c r="L119" s="32"/>
    </row>
    <row r="120" spans="2:12" ht="15.75" customHeight="1" x14ac:dyDescent="0.35">
      <c r="B120" s="4"/>
      <c r="C120" s="171"/>
      <c r="D120" s="182"/>
      <c r="E120" s="182"/>
      <c r="F120" s="182"/>
      <c r="G120" s="182"/>
      <c r="H120" s="182"/>
      <c r="I120" s="299"/>
      <c r="J120" s="183"/>
      <c r="K120" s="171"/>
      <c r="L120" s="2"/>
    </row>
    <row r="121" spans="2:12" ht="34.5" customHeight="1" x14ac:dyDescent="0.35">
      <c r="B121" s="73" t="s">
        <v>169</v>
      </c>
      <c r="C121" s="236" t="s">
        <v>170</v>
      </c>
      <c r="D121" s="237"/>
      <c r="E121" s="237"/>
      <c r="F121" s="237"/>
      <c r="G121" s="237"/>
      <c r="H121" s="237"/>
      <c r="I121" s="237"/>
      <c r="J121" s="237"/>
      <c r="K121" s="238"/>
      <c r="L121" s="8"/>
    </row>
    <row r="122" spans="2:12" ht="29.15" customHeight="1" x14ac:dyDescent="0.35">
      <c r="B122" s="142" t="s">
        <v>171</v>
      </c>
      <c r="C122" s="233" t="s">
        <v>172</v>
      </c>
      <c r="D122" s="234"/>
      <c r="E122" s="234"/>
      <c r="F122" s="234"/>
      <c r="G122" s="234"/>
      <c r="H122" s="234"/>
      <c r="I122" s="234"/>
      <c r="J122" s="234"/>
      <c r="K122" s="235"/>
      <c r="L122" s="31"/>
    </row>
    <row r="123" spans="2:12" ht="74.5" customHeight="1" x14ac:dyDescent="0.35">
      <c r="B123" s="155" t="s">
        <v>173</v>
      </c>
      <c r="C123" s="156" t="s">
        <v>174</v>
      </c>
      <c r="D123" s="159">
        <v>150000</v>
      </c>
      <c r="E123" s="159"/>
      <c r="F123" s="159"/>
      <c r="G123" s="160">
        <f>SUM(D123:F123)</f>
        <v>150000</v>
      </c>
      <c r="H123" s="161">
        <v>0.3</v>
      </c>
      <c r="I123" s="296"/>
      <c r="J123" s="159" t="s">
        <v>175</v>
      </c>
      <c r="K123" s="162"/>
      <c r="L123" s="163"/>
    </row>
    <row r="124" spans="2:12" ht="74.5" customHeight="1" x14ac:dyDescent="0.35">
      <c r="B124" s="155" t="s">
        <v>176</v>
      </c>
      <c r="C124" s="156" t="s">
        <v>177</v>
      </c>
      <c r="D124" s="159">
        <v>250000</v>
      </c>
      <c r="E124" s="159"/>
      <c r="F124" s="159"/>
      <c r="G124" s="160">
        <f t="shared" ref="G124:G130" si="9">SUM(D124:F124)</f>
        <v>250000</v>
      </c>
      <c r="H124" s="161">
        <v>0.5</v>
      </c>
      <c r="I124" s="296"/>
      <c r="J124" s="159" t="s">
        <v>29</v>
      </c>
      <c r="K124" s="162"/>
      <c r="L124" s="163"/>
    </row>
    <row r="125" spans="2:12" ht="101.15" customHeight="1" x14ac:dyDescent="0.35">
      <c r="B125" s="155" t="s">
        <v>178</v>
      </c>
      <c r="C125" s="156" t="s">
        <v>179</v>
      </c>
      <c r="D125" s="159">
        <v>75000</v>
      </c>
      <c r="E125" s="159"/>
      <c r="F125" s="159"/>
      <c r="G125" s="160">
        <f>SUM(D125:F125)</f>
        <v>75000</v>
      </c>
      <c r="H125" s="161">
        <v>0.3</v>
      </c>
      <c r="I125" s="296"/>
      <c r="J125" s="159" t="s">
        <v>180</v>
      </c>
      <c r="K125" s="162"/>
      <c r="L125" s="163"/>
    </row>
    <row r="126" spans="2:12" ht="108.5" x14ac:dyDescent="0.35">
      <c r="B126" s="175" t="s">
        <v>181</v>
      </c>
      <c r="C126" s="170" t="s">
        <v>182</v>
      </c>
      <c r="D126" s="178">
        <v>40000</v>
      </c>
      <c r="E126" s="178"/>
      <c r="F126" s="178"/>
      <c r="G126" s="160">
        <f t="shared" si="9"/>
        <v>40000</v>
      </c>
      <c r="H126" s="180">
        <v>0.3</v>
      </c>
      <c r="I126" s="296"/>
      <c r="J126" s="169" t="s">
        <v>183</v>
      </c>
      <c r="K126" s="181"/>
      <c r="L126" s="163"/>
    </row>
    <row r="127" spans="2:12" ht="15.5" x14ac:dyDescent="0.35">
      <c r="B127" s="175" t="s">
        <v>184</v>
      </c>
      <c r="C127" s="170"/>
      <c r="D127" s="178"/>
      <c r="E127" s="178"/>
      <c r="F127" s="178"/>
      <c r="G127" s="160">
        <f t="shared" si="9"/>
        <v>0</v>
      </c>
      <c r="H127" s="180"/>
      <c r="I127" s="296"/>
      <c r="J127" s="169"/>
      <c r="K127" s="181"/>
      <c r="L127" s="163"/>
    </row>
    <row r="128" spans="2:12" ht="15.5" x14ac:dyDescent="0.35">
      <c r="B128" s="175" t="s">
        <v>185</v>
      </c>
      <c r="C128" s="170"/>
      <c r="D128" s="178"/>
      <c r="E128" s="178"/>
      <c r="F128" s="178"/>
      <c r="G128" s="160">
        <f t="shared" si="9"/>
        <v>0</v>
      </c>
      <c r="H128" s="180"/>
      <c r="I128" s="296"/>
      <c r="J128" s="169"/>
      <c r="K128" s="181"/>
      <c r="L128" s="163"/>
    </row>
    <row r="129" spans="2:12" ht="15.5" x14ac:dyDescent="0.35">
      <c r="B129" s="175" t="s">
        <v>186</v>
      </c>
      <c r="C129" s="156"/>
      <c r="D129" s="159"/>
      <c r="E129" s="159"/>
      <c r="F129" s="159"/>
      <c r="G129" s="160">
        <f t="shared" si="9"/>
        <v>0</v>
      </c>
      <c r="H129" s="161"/>
      <c r="I129" s="296"/>
      <c r="J129" s="169"/>
      <c r="K129" s="162"/>
      <c r="L129" s="163"/>
    </row>
    <row r="130" spans="2:12" ht="15.5" x14ac:dyDescent="0.35">
      <c r="B130" s="175" t="s">
        <v>187</v>
      </c>
      <c r="C130" s="156"/>
      <c r="D130" s="159"/>
      <c r="E130" s="159"/>
      <c r="F130" s="159"/>
      <c r="G130" s="160">
        <f t="shared" si="9"/>
        <v>0</v>
      </c>
      <c r="H130" s="161"/>
      <c r="I130" s="296"/>
      <c r="J130" s="169"/>
      <c r="K130" s="162"/>
      <c r="L130" s="163"/>
    </row>
    <row r="131" spans="2:12" ht="15.5" x14ac:dyDescent="0.35">
      <c r="C131" s="73" t="s">
        <v>41</v>
      </c>
      <c r="D131" s="9">
        <f>SUM(D123:D130)</f>
        <v>515000</v>
      </c>
      <c r="E131" s="9">
        <f>SUM(E123:E130)</f>
        <v>0</v>
      </c>
      <c r="F131" s="9">
        <f>SUM(F123:F130)</f>
        <v>0</v>
      </c>
      <c r="G131" s="12">
        <f>SUM(G123:G130)</f>
        <v>515000</v>
      </c>
      <c r="H131" s="9">
        <f>(H123*G123)+(H124*G124)+(H125*G125)+(H126*G126)+(H127*G127)+(H128*G128)+(H129*G129)+(H130*G130)</f>
        <v>204500</v>
      </c>
      <c r="I131" s="297">
        <f>SUM(I123:I130)</f>
        <v>0</v>
      </c>
      <c r="J131" s="130"/>
      <c r="K131" s="162"/>
      <c r="L131" s="32"/>
    </row>
    <row r="132" spans="2:12" ht="35.15" customHeight="1" x14ac:dyDescent="0.35">
      <c r="B132" s="142" t="s">
        <v>188</v>
      </c>
      <c r="C132" s="231" t="s">
        <v>189</v>
      </c>
      <c r="D132" s="231"/>
      <c r="E132" s="231"/>
      <c r="F132" s="231"/>
      <c r="G132" s="231"/>
      <c r="H132" s="231"/>
      <c r="I132" s="232"/>
      <c r="J132" s="232"/>
      <c r="K132" s="231"/>
      <c r="L132" s="31"/>
    </row>
    <row r="133" spans="2:12" ht="100.5" customHeight="1" x14ac:dyDescent="0.35">
      <c r="B133" s="155" t="s">
        <v>190</v>
      </c>
      <c r="C133" s="156" t="s">
        <v>191</v>
      </c>
      <c r="D133" s="159">
        <v>150000</v>
      </c>
      <c r="E133" s="159">
        <v>50000</v>
      </c>
      <c r="F133" s="159"/>
      <c r="G133" s="160">
        <f t="shared" ref="G133:G140" si="10">SUM(D133:F133)</f>
        <v>200000</v>
      </c>
      <c r="H133" s="161">
        <v>0.5</v>
      </c>
      <c r="I133" s="296">
        <v>70599.320000000007</v>
      </c>
      <c r="J133" s="159" t="s">
        <v>29</v>
      </c>
      <c r="K133" s="162"/>
      <c r="L133" s="163"/>
    </row>
    <row r="134" spans="2:12" ht="117" customHeight="1" x14ac:dyDescent="0.35">
      <c r="B134" s="155" t="s">
        <v>192</v>
      </c>
      <c r="C134" s="156" t="s">
        <v>193</v>
      </c>
      <c r="D134" s="159">
        <v>38000</v>
      </c>
      <c r="E134" s="159">
        <v>47000</v>
      </c>
      <c r="F134" s="159"/>
      <c r="G134" s="160">
        <f t="shared" si="10"/>
        <v>85000</v>
      </c>
      <c r="H134" s="161">
        <v>0.5</v>
      </c>
      <c r="I134" s="296">
        <v>45004.94</v>
      </c>
      <c r="J134" s="159" t="s">
        <v>29</v>
      </c>
      <c r="K134" s="162"/>
      <c r="L134" s="163"/>
    </row>
    <row r="135" spans="2:12" ht="65.150000000000006" customHeight="1" x14ac:dyDescent="0.35">
      <c r="B135" s="155" t="s">
        <v>194</v>
      </c>
      <c r="C135" s="156" t="s">
        <v>195</v>
      </c>
      <c r="D135" s="159">
        <v>20000</v>
      </c>
      <c r="E135" s="159">
        <v>20000</v>
      </c>
      <c r="F135" s="159"/>
      <c r="G135" s="160">
        <f t="shared" si="10"/>
        <v>40000</v>
      </c>
      <c r="H135" s="161">
        <v>0.5</v>
      </c>
      <c r="I135" s="296">
        <v>15000</v>
      </c>
      <c r="J135" s="159" t="s">
        <v>196</v>
      </c>
      <c r="K135" s="162"/>
      <c r="L135" s="163"/>
    </row>
    <row r="136" spans="2:12" ht="53.5" customHeight="1" x14ac:dyDescent="0.35">
      <c r="B136" s="155" t="s">
        <v>197</v>
      </c>
      <c r="C136" s="156" t="s">
        <v>198</v>
      </c>
      <c r="D136" s="159">
        <v>15000</v>
      </c>
      <c r="E136" s="159">
        <v>15000</v>
      </c>
      <c r="F136" s="159"/>
      <c r="G136" s="160">
        <f t="shared" si="10"/>
        <v>30000</v>
      </c>
      <c r="H136" s="161">
        <v>0.3</v>
      </c>
      <c r="I136" s="296">
        <v>2600</v>
      </c>
      <c r="J136" s="159" t="s">
        <v>196</v>
      </c>
      <c r="K136" s="162"/>
      <c r="L136" s="163"/>
    </row>
    <row r="137" spans="2:12" ht="52" customHeight="1" x14ac:dyDescent="0.35">
      <c r="B137" s="155" t="s">
        <v>199</v>
      </c>
      <c r="C137" s="156" t="s">
        <v>200</v>
      </c>
      <c r="D137" s="159">
        <v>50000</v>
      </c>
      <c r="E137" s="159">
        <v>50000</v>
      </c>
      <c r="F137" s="159"/>
      <c r="G137" s="160">
        <f t="shared" si="10"/>
        <v>100000</v>
      </c>
      <c r="H137" s="161">
        <v>0.3</v>
      </c>
      <c r="I137" s="296">
        <v>35000</v>
      </c>
      <c r="J137" s="159" t="s">
        <v>196</v>
      </c>
      <c r="K137" s="162"/>
      <c r="L137" s="163"/>
    </row>
    <row r="138" spans="2:12" ht="15.5" x14ac:dyDescent="0.35">
      <c r="B138" s="175" t="s">
        <v>201</v>
      </c>
      <c r="C138" s="170"/>
      <c r="D138" s="178"/>
      <c r="E138" s="178"/>
      <c r="F138" s="178"/>
      <c r="G138" s="179">
        <f t="shared" si="10"/>
        <v>0</v>
      </c>
      <c r="H138" s="180"/>
      <c r="I138" s="296"/>
      <c r="J138" s="169"/>
      <c r="K138" s="181"/>
      <c r="L138" s="163"/>
    </row>
    <row r="139" spans="2:12" ht="15.5" x14ac:dyDescent="0.35">
      <c r="B139" s="175" t="s">
        <v>202</v>
      </c>
      <c r="C139" s="156"/>
      <c r="D139" s="159"/>
      <c r="E139" s="159"/>
      <c r="F139" s="159"/>
      <c r="G139" s="179">
        <f t="shared" si="10"/>
        <v>0</v>
      </c>
      <c r="H139" s="161"/>
      <c r="I139" s="296"/>
      <c r="J139" s="169"/>
      <c r="K139" s="162"/>
      <c r="L139" s="163"/>
    </row>
    <row r="140" spans="2:12" ht="15.5" x14ac:dyDescent="0.35">
      <c r="B140" s="175" t="s">
        <v>203</v>
      </c>
      <c r="C140" s="156"/>
      <c r="D140" s="159"/>
      <c r="E140" s="159"/>
      <c r="F140" s="159"/>
      <c r="G140" s="179">
        <f t="shared" si="10"/>
        <v>0</v>
      </c>
      <c r="H140" s="161"/>
      <c r="I140" s="296"/>
      <c r="J140" s="169"/>
      <c r="K140" s="162"/>
      <c r="L140" s="163"/>
    </row>
    <row r="141" spans="2:12" ht="15.5" x14ac:dyDescent="0.35">
      <c r="C141" s="73" t="s">
        <v>41</v>
      </c>
      <c r="D141" s="12">
        <f>SUM(D133:D140)</f>
        <v>273000</v>
      </c>
      <c r="E141" s="12">
        <f>SUM(E133:E140)</f>
        <v>182000</v>
      </c>
      <c r="F141" s="12">
        <f>SUM(F133:F140)</f>
        <v>0</v>
      </c>
      <c r="G141" s="12">
        <f>SUM(G133:G140)</f>
        <v>455000</v>
      </c>
      <c r="H141" s="9">
        <f>(H133*G133)+(H134*G134)+(H135*G135)+(H136*G136)+(H137*G137)+(H138*G138)+(H139*G139)+(H140*G140)</f>
        <v>201500</v>
      </c>
      <c r="I141" s="297">
        <f>SUM(I133:I140)</f>
        <v>168204.26</v>
      </c>
      <c r="J141" s="130"/>
      <c r="K141" s="162"/>
      <c r="L141" s="32"/>
    </row>
    <row r="142" spans="2:12" ht="21" customHeight="1" x14ac:dyDescent="0.35">
      <c r="B142" s="142" t="s">
        <v>204</v>
      </c>
      <c r="C142" s="233"/>
      <c r="D142" s="234"/>
      <c r="E142" s="234"/>
      <c r="F142" s="234"/>
      <c r="G142" s="234"/>
      <c r="H142" s="234"/>
      <c r="I142" s="234"/>
      <c r="J142" s="234"/>
      <c r="K142" s="235"/>
      <c r="L142" s="31"/>
    </row>
    <row r="143" spans="2:12" ht="17.5" customHeight="1" x14ac:dyDescent="0.35">
      <c r="B143" s="155" t="s">
        <v>205</v>
      </c>
      <c r="C143" s="156"/>
      <c r="D143" s="159"/>
      <c r="E143" s="159"/>
      <c r="F143" s="159"/>
      <c r="G143" s="160">
        <f t="shared" ref="G143:G150" si="11">SUM(D143:F143)</f>
        <v>0</v>
      </c>
      <c r="H143" s="161"/>
      <c r="I143" s="296"/>
      <c r="J143" s="159"/>
      <c r="K143" s="162"/>
      <c r="L143" s="163"/>
    </row>
    <row r="144" spans="2:12" ht="15.65" customHeight="1" x14ac:dyDescent="0.35">
      <c r="B144" s="155" t="s">
        <v>206</v>
      </c>
      <c r="C144" s="156"/>
      <c r="D144" s="159"/>
      <c r="E144" s="159"/>
      <c r="F144" s="159"/>
      <c r="G144" s="160">
        <f t="shared" si="11"/>
        <v>0</v>
      </c>
      <c r="H144" s="161"/>
      <c r="I144" s="296"/>
      <c r="J144" s="159"/>
      <c r="K144" s="162"/>
      <c r="L144" s="163"/>
    </row>
    <row r="145" spans="2:12" ht="18" customHeight="1" x14ac:dyDescent="0.35">
      <c r="B145" s="155" t="s">
        <v>207</v>
      </c>
      <c r="C145" s="156"/>
      <c r="D145" s="159"/>
      <c r="E145" s="159"/>
      <c r="F145" s="159"/>
      <c r="G145" s="160">
        <f t="shared" si="11"/>
        <v>0</v>
      </c>
      <c r="H145" s="161"/>
      <c r="I145" s="296"/>
      <c r="J145" s="159"/>
      <c r="K145" s="162"/>
      <c r="L145" s="163"/>
    </row>
    <row r="146" spans="2:12" ht="20.5" customHeight="1" x14ac:dyDescent="0.35">
      <c r="B146" s="155" t="s">
        <v>208</v>
      </c>
      <c r="C146" s="156"/>
      <c r="D146" s="178"/>
      <c r="E146" s="178"/>
      <c r="F146" s="178"/>
      <c r="G146" s="160">
        <f t="shared" si="11"/>
        <v>0</v>
      </c>
      <c r="H146" s="180"/>
      <c r="I146" s="296"/>
      <c r="J146" s="169"/>
      <c r="K146" s="181"/>
      <c r="L146" s="163"/>
    </row>
    <row r="147" spans="2:12" ht="18" customHeight="1" x14ac:dyDescent="0.35">
      <c r="B147" s="155" t="s">
        <v>209</v>
      </c>
      <c r="C147" s="156"/>
      <c r="D147" s="178"/>
      <c r="E147" s="178"/>
      <c r="F147" s="178"/>
      <c r="G147" s="160">
        <f t="shared" si="11"/>
        <v>0</v>
      </c>
      <c r="H147" s="180"/>
      <c r="I147" s="296"/>
      <c r="J147" s="169"/>
      <c r="K147" s="181"/>
      <c r="L147" s="163"/>
    </row>
    <row r="148" spans="2:12" ht="15.5" x14ac:dyDescent="0.35">
      <c r="B148" s="175" t="s">
        <v>210</v>
      </c>
      <c r="C148" s="170"/>
      <c r="D148" s="178"/>
      <c r="E148" s="178"/>
      <c r="F148" s="178"/>
      <c r="G148" s="160">
        <f t="shared" si="11"/>
        <v>0</v>
      </c>
      <c r="H148" s="180"/>
      <c r="I148" s="296"/>
      <c r="J148" s="169"/>
      <c r="K148" s="181"/>
      <c r="L148" s="163"/>
    </row>
    <row r="149" spans="2:12" ht="15.5" x14ac:dyDescent="0.35">
      <c r="B149" s="175" t="s">
        <v>211</v>
      </c>
      <c r="C149" s="156"/>
      <c r="D149" s="159"/>
      <c r="E149" s="159"/>
      <c r="F149" s="159"/>
      <c r="G149" s="160">
        <f t="shared" si="11"/>
        <v>0</v>
      </c>
      <c r="H149" s="161"/>
      <c r="I149" s="296"/>
      <c r="J149" s="169"/>
      <c r="K149" s="162"/>
      <c r="L149" s="163"/>
    </row>
    <row r="150" spans="2:12" ht="15.5" x14ac:dyDescent="0.35">
      <c r="B150" s="175" t="s">
        <v>212</v>
      </c>
      <c r="C150" s="156"/>
      <c r="D150" s="159"/>
      <c r="E150" s="159"/>
      <c r="F150" s="159"/>
      <c r="G150" s="160">
        <f t="shared" si="11"/>
        <v>0</v>
      </c>
      <c r="H150" s="161"/>
      <c r="I150" s="296"/>
      <c r="J150" s="169"/>
      <c r="K150" s="162"/>
      <c r="L150" s="163"/>
    </row>
    <row r="151" spans="2:12" ht="15.5" x14ac:dyDescent="0.35">
      <c r="C151" s="73" t="s">
        <v>41</v>
      </c>
      <c r="D151" s="12">
        <f>SUM(D143:D150)</f>
        <v>0</v>
      </c>
      <c r="E151" s="12">
        <f>SUM(E143:E150)</f>
        <v>0</v>
      </c>
      <c r="F151" s="12">
        <f>SUM(F143:F150)</f>
        <v>0</v>
      </c>
      <c r="G151" s="12">
        <f>SUM(G143:G150)</f>
        <v>0</v>
      </c>
      <c r="H151" s="9">
        <f>(H143*G143)+(H144*G144)+(H145*G145)+(H146*G146)+(H147*G147)+(H148*G148)+(H149*G149)+(H150*G150)</f>
        <v>0</v>
      </c>
      <c r="I151" s="297">
        <f>SUM(I143:I150)</f>
        <v>0</v>
      </c>
      <c r="J151" s="130"/>
      <c r="K151" s="162"/>
      <c r="L151" s="32"/>
    </row>
    <row r="152" spans="2:12" ht="39.65" customHeight="1" x14ac:dyDescent="0.35">
      <c r="B152" s="142" t="s">
        <v>213</v>
      </c>
      <c r="C152" s="233"/>
      <c r="D152" s="234"/>
      <c r="E152" s="234"/>
      <c r="F152" s="234"/>
      <c r="G152" s="234"/>
      <c r="H152" s="234"/>
      <c r="I152" s="234"/>
      <c r="J152" s="234"/>
      <c r="K152" s="235"/>
      <c r="L152" s="31"/>
    </row>
    <row r="153" spans="2:12" ht="27" customHeight="1" x14ac:dyDescent="0.35">
      <c r="B153" s="155" t="s">
        <v>214</v>
      </c>
      <c r="C153" s="156"/>
      <c r="D153" s="159"/>
      <c r="E153" s="159"/>
      <c r="F153" s="159"/>
      <c r="G153" s="160">
        <f t="shared" ref="G153:G160" si="12">SUM(D153:F153)</f>
        <v>0</v>
      </c>
      <c r="H153" s="161"/>
      <c r="I153" s="296"/>
      <c r="J153" s="159"/>
      <c r="K153" s="162"/>
      <c r="L153" s="163"/>
    </row>
    <row r="154" spans="2:12" ht="23.15" customHeight="1" x14ac:dyDescent="0.35">
      <c r="B154" s="155" t="s">
        <v>215</v>
      </c>
      <c r="C154" s="156"/>
      <c r="D154" s="159"/>
      <c r="E154" s="159"/>
      <c r="F154" s="159"/>
      <c r="G154" s="160">
        <f t="shared" si="12"/>
        <v>0</v>
      </c>
      <c r="H154" s="161"/>
      <c r="I154" s="296"/>
      <c r="J154" s="159"/>
      <c r="K154" s="162"/>
      <c r="L154" s="163"/>
    </row>
    <row r="155" spans="2:12" ht="23.15" customHeight="1" x14ac:dyDescent="0.35">
      <c r="B155" s="155" t="s">
        <v>216</v>
      </c>
      <c r="C155" s="156"/>
      <c r="D155" s="178"/>
      <c r="E155" s="178"/>
      <c r="F155" s="178"/>
      <c r="G155" s="160">
        <f t="shared" si="12"/>
        <v>0</v>
      </c>
      <c r="H155" s="180"/>
      <c r="I155" s="296"/>
      <c r="J155" s="169"/>
      <c r="K155" s="181"/>
      <c r="L155" s="163"/>
    </row>
    <row r="156" spans="2:12" ht="21" customHeight="1" x14ac:dyDescent="0.35">
      <c r="B156" s="155" t="s">
        <v>217</v>
      </c>
      <c r="C156" s="156"/>
      <c r="D156" s="178"/>
      <c r="E156" s="178"/>
      <c r="F156" s="178"/>
      <c r="G156" s="160">
        <f t="shared" si="12"/>
        <v>0</v>
      </c>
      <c r="H156" s="180"/>
      <c r="I156" s="296"/>
      <c r="J156" s="169"/>
      <c r="K156" s="181"/>
      <c r="L156" s="163"/>
    </row>
    <row r="157" spans="2:12" ht="15.5" x14ac:dyDescent="0.35">
      <c r="B157" s="175" t="s">
        <v>218</v>
      </c>
      <c r="C157" s="170"/>
      <c r="D157" s="178"/>
      <c r="E157" s="178"/>
      <c r="F157" s="178"/>
      <c r="G157" s="160">
        <f t="shared" si="12"/>
        <v>0</v>
      </c>
      <c r="H157" s="180"/>
      <c r="I157" s="296"/>
      <c r="J157" s="169"/>
      <c r="K157" s="181"/>
      <c r="L157" s="163"/>
    </row>
    <row r="158" spans="2:12" ht="20.149999999999999" customHeight="1" x14ac:dyDescent="0.35">
      <c r="B158" s="175" t="s">
        <v>219</v>
      </c>
      <c r="C158" s="170"/>
      <c r="D158" s="178"/>
      <c r="E158" s="178"/>
      <c r="F158" s="178"/>
      <c r="G158" s="160">
        <f t="shared" si="12"/>
        <v>0</v>
      </c>
      <c r="H158" s="180"/>
      <c r="I158" s="296"/>
      <c r="J158" s="169"/>
      <c r="K158" s="181"/>
      <c r="L158" s="163"/>
    </row>
    <row r="159" spans="2:12" ht="15.5" x14ac:dyDescent="0.35">
      <c r="B159" s="175" t="s">
        <v>220</v>
      </c>
      <c r="C159" s="156"/>
      <c r="D159" s="159"/>
      <c r="E159" s="159"/>
      <c r="F159" s="159"/>
      <c r="G159" s="160">
        <f t="shared" si="12"/>
        <v>0</v>
      </c>
      <c r="H159" s="161"/>
      <c r="I159" s="296"/>
      <c r="J159" s="169"/>
      <c r="K159" s="162"/>
      <c r="L159" s="163"/>
    </row>
    <row r="160" spans="2:12" ht="15.5" x14ac:dyDescent="0.35">
      <c r="B160" s="175" t="s">
        <v>221</v>
      </c>
      <c r="C160" s="156"/>
      <c r="D160" s="159"/>
      <c r="E160" s="159"/>
      <c r="F160" s="159"/>
      <c r="G160" s="160">
        <f t="shared" si="12"/>
        <v>0</v>
      </c>
      <c r="H160" s="161"/>
      <c r="I160" s="296"/>
      <c r="J160" s="169"/>
      <c r="K160" s="162"/>
      <c r="L160" s="163"/>
    </row>
    <row r="161" spans="2:12" ht="15.5" x14ac:dyDescent="0.35">
      <c r="C161" s="73" t="s">
        <v>41</v>
      </c>
      <c r="D161" s="9">
        <f>SUM(D153:D160)</f>
        <v>0</v>
      </c>
      <c r="E161" s="9">
        <f>SUM(E153:E160)</f>
        <v>0</v>
      </c>
      <c r="F161" s="9">
        <f>SUM(F153:F160)</f>
        <v>0</v>
      </c>
      <c r="G161" s="9">
        <f>SUM(G153:G160)</f>
        <v>0</v>
      </c>
      <c r="H161" s="9">
        <f>(H153*G153)+(H154*G154)+(H155*G155)+(H156*G156)+(H157*G157)+(H158*G158)+(H159*G159)+(H160*G160)</f>
        <v>0</v>
      </c>
      <c r="I161" s="297">
        <f>SUM(I153:I160)</f>
        <v>0</v>
      </c>
      <c r="J161" s="130"/>
      <c r="K161" s="162"/>
      <c r="L161" s="32"/>
    </row>
    <row r="162" spans="2:12" ht="51" customHeight="1" x14ac:dyDescent="0.35">
      <c r="B162" s="142" t="s">
        <v>222</v>
      </c>
      <c r="C162" s="233"/>
      <c r="D162" s="234"/>
      <c r="E162" s="234"/>
      <c r="F162" s="234"/>
      <c r="G162" s="234"/>
      <c r="H162" s="234"/>
      <c r="I162" s="234"/>
      <c r="J162" s="234"/>
      <c r="K162" s="235"/>
      <c r="L162" s="31"/>
    </row>
    <row r="163" spans="2:12" ht="24.65" customHeight="1" x14ac:dyDescent="0.35">
      <c r="B163" s="155" t="s">
        <v>223</v>
      </c>
      <c r="C163" s="156"/>
      <c r="D163" s="159"/>
      <c r="E163" s="159"/>
      <c r="F163" s="159"/>
      <c r="G163" s="160">
        <f t="shared" ref="G163:G170" si="13">SUM(D163:F163)</f>
        <v>0</v>
      </c>
      <c r="H163" s="161"/>
      <c r="I163" s="296"/>
      <c r="J163" s="159"/>
      <c r="K163" s="162"/>
      <c r="L163" s="163"/>
    </row>
    <row r="164" spans="2:12" ht="21" customHeight="1" x14ac:dyDescent="0.35">
      <c r="B164" s="155" t="s">
        <v>224</v>
      </c>
      <c r="C164" s="156"/>
      <c r="D164" s="159"/>
      <c r="E164" s="159"/>
      <c r="F164" s="159"/>
      <c r="G164" s="160">
        <f t="shared" si="13"/>
        <v>0</v>
      </c>
      <c r="H164" s="161"/>
      <c r="I164" s="296"/>
      <c r="J164" s="159"/>
      <c r="K164" s="162"/>
      <c r="L164" s="163"/>
    </row>
    <row r="165" spans="2:12" ht="26.5" customHeight="1" x14ac:dyDescent="0.35">
      <c r="B165" s="155" t="s">
        <v>225</v>
      </c>
      <c r="C165" s="170"/>
      <c r="D165" s="178"/>
      <c r="E165" s="178"/>
      <c r="F165" s="178"/>
      <c r="G165" s="160">
        <f t="shared" si="13"/>
        <v>0</v>
      </c>
      <c r="H165" s="180"/>
      <c r="I165" s="296"/>
      <c r="J165" s="169"/>
      <c r="K165" s="181"/>
      <c r="L165" s="163"/>
    </row>
    <row r="166" spans="2:12" ht="15.5" x14ac:dyDescent="0.35">
      <c r="B166" s="155" t="s">
        <v>226</v>
      </c>
      <c r="C166" s="170"/>
      <c r="D166" s="178"/>
      <c r="E166" s="178"/>
      <c r="F166" s="178"/>
      <c r="G166" s="160">
        <f t="shared" si="13"/>
        <v>0</v>
      </c>
      <c r="H166" s="180"/>
      <c r="I166" s="296"/>
      <c r="J166" s="169"/>
      <c r="K166" s="181"/>
      <c r="L166" s="163"/>
    </row>
    <row r="167" spans="2:12" ht="17.5" customHeight="1" x14ac:dyDescent="0.35">
      <c r="B167" s="155" t="s">
        <v>227</v>
      </c>
      <c r="C167" s="170"/>
      <c r="D167" s="178"/>
      <c r="E167" s="178"/>
      <c r="F167" s="178"/>
      <c r="G167" s="160">
        <f t="shared" si="13"/>
        <v>0</v>
      </c>
      <c r="H167" s="180"/>
      <c r="I167" s="296"/>
      <c r="J167" s="169"/>
      <c r="K167" s="181"/>
      <c r="L167" s="163"/>
    </row>
    <row r="168" spans="2:12" ht="21" customHeight="1" x14ac:dyDescent="0.35">
      <c r="B168" s="155" t="s">
        <v>228</v>
      </c>
      <c r="C168" s="170"/>
      <c r="D168" s="178"/>
      <c r="E168" s="178"/>
      <c r="F168" s="178"/>
      <c r="G168" s="160">
        <f t="shared" si="13"/>
        <v>0</v>
      </c>
      <c r="H168" s="180"/>
      <c r="I168" s="296"/>
      <c r="J168" s="169"/>
      <c r="K168" s="181"/>
      <c r="L168" s="163"/>
    </row>
    <row r="169" spans="2:12" ht="21" customHeight="1" x14ac:dyDescent="0.35">
      <c r="B169" s="155" t="s">
        <v>229</v>
      </c>
      <c r="C169" s="156"/>
      <c r="D169" s="159"/>
      <c r="E169" s="159"/>
      <c r="F169" s="159"/>
      <c r="G169" s="160">
        <f t="shared" si="13"/>
        <v>0</v>
      </c>
      <c r="H169" s="161"/>
      <c r="I169" s="296"/>
      <c r="J169" s="169"/>
      <c r="K169" s="162"/>
      <c r="L169" s="163"/>
    </row>
    <row r="170" spans="2:12" ht="15.5" x14ac:dyDescent="0.35">
      <c r="B170" s="155" t="s">
        <v>230</v>
      </c>
      <c r="C170" s="156"/>
      <c r="D170" s="159"/>
      <c r="E170" s="159"/>
      <c r="F170" s="159"/>
      <c r="G170" s="160">
        <f t="shared" si="13"/>
        <v>0</v>
      </c>
      <c r="H170" s="161"/>
      <c r="I170" s="296"/>
      <c r="J170" s="169"/>
      <c r="K170" s="162"/>
      <c r="L170" s="163"/>
    </row>
    <row r="171" spans="2:12" ht="15.5" x14ac:dyDescent="0.35">
      <c r="C171" s="73" t="s">
        <v>41</v>
      </c>
      <c r="D171" s="9">
        <f>SUM(D163:D170)</f>
        <v>0</v>
      </c>
      <c r="E171" s="9">
        <f>SUM(E163:E170)</f>
        <v>0</v>
      </c>
      <c r="F171" s="9">
        <f>SUM(F163:F170)</f>
        <v>0</v>
      </c>
      <c r="G171" s="9">
        <f>SUM(G163:G170)</f>
        <v>0</v>
      </c>
      <c r="H171" s="9">
        <f>(H163*G163)+(H164*G164)+(H165*G165)+(H166*G166)+(H167*G167)+(H168*G168)+(H169*G169)+(H170*G170)</f>
        <v>0</v>
      </c>
      <c r="I171" s="297">
        <f>SUM(I163:I170)</f>
        <v>0</v>
      </c>
      <c r="J171" s="130"/>
      <c r="K171" s="162"/>
      <c r="L171" s="32"/>
    </row>
    <row r="172" spans="2:12" ht="15.75" customHeight="1" x14ac:dyDescent="0.35">
      <c r="B172" s="4"/>
      <c r="C172" s="171"/>
      <c r="D172" s="182"/>
      <c r="E172" s="182"/>
      <c r="F172" s="182"/>
      <c r="G172" s="182"/>
      <c r="H172" s="182"/>
      <c r="I172" s="299"/>
      <c r="J172" s="183"/>
      <c r="K172" s="184"/>
      <c r="L172" s="2"/>
    </row>
    <row r="173" spans="2:12" ht="51" customHeight="1" x14ac:dyDescent="0.35">
      <c r="B173" s="73" t="s">
        <v>231</v>
      </c>
      <c r="C173" s="236"/>
      <c r="D173" s="237"/>
      <c r="E173" s="237"/>
      <c r="F173" s="237"/>
      <c r="G173" s="237"/>
      <c r="H173" s="237"/>
      <c r="I173" s="237"/>
      <c r="J173" s="237"/>
      <c r="K173" s="238"/>
      <c r="L173" s="8"/>
    </row>
    <row r="174" spans="2:12" ht="34.5" customHeight="1" x14ac:dyDescent="0.35">
      <c r="B174" s="72" t="s">
        <v>232</v>
      </c>
      <c r="C174" s="233"/>
      <c r="D174" s="234"/>
      <c r="E174" s="234"/>
      <c r="F174" s="234"/>
      <c r="G174" s="234"/>
      <c r="H174" s="234"/>
      <c r="I174" s="234"/>
      <c r="J174" s="234"/>
      <c r="K174" s="235"/>
      <c r="L174" s="31"/>
    </row>
    <row r="175" spans="2:12" ht="15.5" x14ac:dyDescent="0.35">
      <c r="B175" s="175" t="s">
        <v>233</v>
      </c>
      <c r="C175" s="170"/>
      <c r="D175" s="178"/>
      <c r="E175" s="178"/>
      <c r="F175" s="178"/>
      <c r="G175" s="160">
        <f>SUM(D175:F175)</f>
        <v>0</v>
      </c>
      <c r="H175" s="180"/>
      <c r="I175" s="296"/>
      <c r="J175" s="169"/>
      <c r="K175" s="181"/>
      <c r="L175" s="163"/>
    </row>
    <row r="176" spans="2:12" ht="15.5" x14ac:dyDescent="0.35">
      <c r="B176" s="175" t="s">
        <v>234</v>
      </c>
      <c r="C176" s="170"/>
      <c r="D176" s="178"/>
      <c r="E176" s="178"/>
      <c r="F176" s="178"/>
      <c r="G176" s="160">
        <f t="shared" ref="G176:G184" si="14">SUM(D176:F176)</f>
        <v>0</v>
      </c>
      <c r="H176" s="180"/>
      <c r="I176" s="296"/>
      <c r="J176" s="169"/>
      <c r="K176" s="181"/>
      <c r="L176" s="163"/>
    </row>
    <row r="177" spans="2:12" ht="15.5" x14ac:dyDescent="0.35">
      <c r="B177" s="175" t="s">
        <v>235</v>
      </c>
      <c r="C177" s="170"/>
      <c r="D177" s="178"/>
      <c r="E177" s="178"/>
      <c r="F177" s="178"/>
      <c r="G177" s="160">
        <f t="shared" si="14"/>
        <v>0</v>
      </c>
      <c r="H177" s="180"/>
      <c r="I177" s="296"/>
      <c r="J177" s="169"/>
      <c r="K177" s="181"/>
      <c r="L177" s="163"/>
    </row>
    <row r="178" spans="2:12" ht="15.5" x14ac:dyDescent="0.35">
      <c r="B178" s="175" t="s">
        <v>236</v>
      </c>
      <c r="C178" s="170"/>
      <c r="D178" s="178"/>
      <c r="E178" s="178"/>
      <c r="F178" s="178"/>
      <c r="G178" s="160">
        <f t="shared" si="14"/>
        <v>0</v>
      </c>
      <c r="H178" s="180"/>
      <c r="I178" s="296"/>
      <c r="J178" s="169"/>
      <c r="K178" s="181"/>
      <c r="L178" s="163"/>
    </row>
    <row r="179" spans="2:12" ht="15.5" x14ac:dyDescent="0.35">
      <c r="B179" s="175" t="s">
        <v>237</v>
      </c>
      <c r="C179" s="170"/>
      <c r="D179" s="178"/>
      <c r="E179" s="178"/>
      <c r="F179" s="178"/>
      <c r="G179" s="160">
        <f t="shared" si="14"/>
        <v>0</v>
      </c>
      <c r="H179" s="180"/>
      <c r="I179" s="296"/>
      <c r="J179" s="169"/>
      <c r="K179" s="181"/>
      <c r="L179" s="163"/>
    </row>
    <row r="180" spans="2:12" ht="15.5" x14ac:dyDescent="0.35">
      <c r="B180" s="175" t="s">
        <v>238</v>
      </c>
      <c r="C180" s="170"/>
      <c r="D180" s="178"/>
      <c r="E180" s="178"/>
      <c r="F180" s="178"/>
      <c r="G180" s="160">
        <f t="shared" si="14"/>
        <v>0</v>
      </c>
      <c r="H180" s="180"/>
      <c r="I180" s="296"/>
      <c r="J180" s="169"/>
      <c r="K180" s="181"/>
      <c r="L180" s="163"/>
    </row>
    <row r="181" spans="2:12" ht="15.5" x14ac:dyDescent="0.35">
      <c r="B181" s="175" t="s">
        <v>239</v>
      </c>
      <c r="C181" s="170"/>
      <c r="D181" s="178"/>
      <c r="E181" s="178"/>
      <c r="F181" s="178"/>
      <c r="G181" s="160">
        <f t="shared" si="14"/>
        <v>0</v>
      </c>
      <c r="H181" s="180"/>
      <c r="I181" s="296"/>
      <c r="J181" s="169"/>
      <c r="K181" s="181"/>
      <c r="L181" s="163"/>
    </row>
    <row r="182" spans="2:12" ht="15.5" x14ac:dyDescent="0.35">
      <c r="B182" s="175" t="s">
        <v>240</v>
      </c>
      <c r="C182" s="170"/>
      <c r="D182" s="178"/>
      <c r="E182" s="178"/>
      <c r="F182" s="178"/>
      <c r="G182" s="160">
        <f t="shared" si="14"/>
        <v>0</v>
      </c>
      <c r="H182" s="180"/>
      <c r="I182" s="296"/>
      <c r="J182" s="169"/>
      <c r="K182" s="181"/>
      <c r="L182" s="163"/>
    </row>
    <row r="183" spans="2:12" ht="15.5" x14ac:dyDescent="0.35">
      <c r="B183" s="175" t="s">
        <v>241</v>
      </c>
      <c r="C183" s="156"/>
      <c r="D183" s="159"/>
      <c r="E183" s="159"/>
      <c r="F183" s="159"/>
      <c r="G183" s="160">
        <f t="shared" si="14"/>
        <v>0</v>
      </c>
      <c r="H183" s="161"/>
      <c r="I183" s="296"/>
      <c r="J183" s="169"/>
      <c r="K183" s="162"/>
      <c r="L183" s="163"/>
    </row>
    <row r="184" spans="2:12" ht="15.5" x14ac:dyDescent="0.35">
      <c r="B184" s="175" t="s">
        <v>242</v>
      </c>
      <c r="C184" s="156"/>
      <c r="D184" s="159"/>
      <c r="E184" s="159"/>
      <c r="F184" s="159"/>
      <c r="G184" s="160">
        <f t="shared" si="14"/>
        <v>0</v>
      </c>
      <c r="H184" s="161"/>
      <c r="I184" s="296"/>
      <c r="J184" s="169"/>
      <c r="K184" s="162"/>
      <c r="L184" s="163"/>
    </row>
    <row r="185" spans="2:12" ht="15.5" x14ac:dyDescent="0.35">
      <c r="C185" s="73" t="s">
        <v>41</v>
      </c>
      <c r="D185" s="9">
        <f>SUM(D175:D184)</f>
        <v>0</v>
      </c>
      <c r="E185" s="9">
        <f>SUM(E175:E184)</f>
        <v>0</v>
      </c>
      <c r="F185" s="9">
        <f>SUM(F175:F184)</f>
        <v>0</v>
      </c>
      <c r="G185" s="12">
        <f>SUM(G175:G184)</f>
        <v>0</v>
      </c>
      <c r="H185" s="9">
        <f>(H175*G175)+(H176*G176)+(H177*G177)+(H178*G178)+(H179*G179)+(H180*G180)+(H181*G181)+(H182*G182)+(H183*G183)+(H184*G184)</f>
        <v>0</v>
      </c>
      <c r="I185" s="297">
        <f>SUM(I175:I184)</f>
        <v>0</v>
      </c>
      <c r="J185" s="130"/>
      <c r="K185" s="162"/>
      <c r="L185" s="32"/>
    </row>
    <row r="186" spans="2:12" ht="35.15" customHeight="1" x14ac:dyDescent="0.35">
      <c r="B186" s="72" t="s">
        <v>243</v>
      </c>
      <c r="C186" s="233"/>
      <c r="D186" s="234"/>
      <c r="E186" s="234"/>
      <c r="F186" s="234"/>
      <c r="G186" s="234"/>
      <c r="H186" s="234"/>
      <c r="I186" s="234"/>
      <c r="J186" s="234"/>
      <c r="K186" s="235"/>
      <c r="L186" s="31"/>
    </row>
    <row r="187" spans="2:12" ht="15.5" x14ac:dyDescent="0.35">
      <c r="B187" s="175" t="s">
        <v>244</v>
      </c>
      <c r="C187" s="170"/>
      <c r="D187" s="178"/>
      <c r="E187" s="178"/>
      <c r="F187" s="178"/>
      <c r="G187" s="160">
        <f>SUM(D187:F187)</f>
        <v>0</v>
      </c>
      <c r="H187" s="180"/>
      <c r="I187" s="296"/>
      <c r="J187" s="169"/>
      <c r="K187" s="181"/>
      <c r="L187" s="163"/>
    </row>
    <row r="188" spans="2:12" ht="15.5" x14ac:dyDescent="0.35">
      <c r="B188" s="175" t="s">
        <v>245</v>
      </c>
      <c r="C188" s="170"/>
      <c r="D188" s="178"/>
      <c r="E188" s="178"/>
      <c r="F188" s="178"/>
      <c r="G188" s="160">
        <f t="shared" ref="G188:G194" si="15">SUM(D188:F188)</f>
        <v>0</v>
      </c>
      <c r="H188" s="180"/>
      <c r="I188" s="296"/>
      <c r="J188" s="169"/>
      <c r="K188" s="181"/>
      <c r="L188" s="163"/>
    </row>
    <row r="189" spans="2:12" ht="15.5" x14ac:dyDescent="0.35">
      <c r="B189" s="175" t="s">
        <v>246</v>
      </c>
      <c r="C189" s="170"/>
      <c r="D189" s="178"/>
      <c r="E189" s="178"/>
      <c r="F189" s="178"/>
      <c r="G189" s="160">
        <f t="shared" si="15"/>
        <v>0</v>
      </c>
      <c r="H189" s="180"/>
      <c r="I189" s="296"/>
      <c r="J189" s="169"/>
      <c r="K189" s="181"/>
      <c r="L189" s="163"/>
    </row>
    <row r="190" spans="2:12" ht="15.5" x14ac:dyDescent="0.35">
      <c r="B190" s="175" t="s">
        <v>247</v>
      </c>
      <c r="C190" s="170"/>
      <c r="D190" s="178"/>
      <c r="E190" s="178"/>
      <c r="F190" s="178"/>
      <c r="G190" s="160">
        <f t="shared" si="15"/>
        <v>0</v>
      </c>
      <c r="H190" s="180"/>
      <c r="I190" s="296"/>
      <c r="J190" s="169"/>
      <c r="K190" s="181"/>
      <c r="L190" s="163"/>
    </row>
    <row r="191" spans="2:12" ht="15.5" x14ac:dyDescent="0.35">
      <c r="B191" s="175" t="s">
        <v>248</v>
      </c>
      <c r="C191" s="170"/>
      <c r="D191" s="178"/>
      <c r="E191" s="178"/>
      <c r="F191" s="178"/>
      <c r="G191" s="160">
        <f t="shared" si="15"/>
        <v>0</v>
      </c>
      <c r="H191" s="180"/>
      <c r="I191" s="296"/>
      <c r="J191" s="169"/>
      <c r="K191" s="181"/>
      <c r="L191" s="163"/>
    </row>
    <row r="192" spans="2:12" ht="15.5" x14ac:dyDescent="0.35">
      <c r="B192" s="175" t="s">
        <v>249</v>
      </c>
      <c r="C192" s="170"/>
      <c r="D192" s="178"/>
      <c r="E192" s="178"/>
      <c r="F192" s="178"/>
      <c r="G192" s="160">
        <f t="shared" si="15"/>
        <v>0</v>
      </c>
      <c r="H192" s="180"/>
      <c r="I192" s="296"/>
      <c r="J192" s="169"/>
      <c r="K192" s="181"/>
      <c r="L192" s="163"/>
    </row>
    <row r="193" spans="2:12" ht="15.5" x14ac:dyDescent="0.35">
      <c r="B193" s="175" t="s">
        <v>250</v>
      </c>
      <c r="C193" s="156"/>
      <c r="D193" s="159"/>
      <c r="E193" s="159"/>
      <c r="F193" s="159"/>
      <c r="G193" s="160">
        <f t="shared" si="15"/>
        <v>0</v>
      </c>
      <c r="H193" s="161"/>
      <c r="I193" s="296"/>
      <c r="J193" s="169"/>
      <c r="K193" s="162"/>
      <c r="L193" s="163"/>
    </row>
    <row r="194" spans="2:12" ht="15.5" x14ac:dyDescent="0.35">
      <c r="B194" s="175" t="s">
        <v>251</v>
      </c>
      <c r="C194" s="156"/>
      <c r="D194" s="159"/>
      <c r="E194" s="159"/>
      <c r="F194" s="159"/>
      <c r="G194" s="160">
        <f t="shared" si="15"/>
        <v>0</v>
      </c>
      <c r="H194" s="161"/>
      <c r="I194" s="296"/>
      <c r="J194" s="169"/>
      <c r="K194" s="162"/>
      <c r="L194" s="163"/>
    </row>
    <row r="195" spans="2:12" ht="15.5" x14ac:dyDescent="0.35">
      <c r="C195" s="73" t="s">
        <v>41</v>
      </c>
      <c r="D195" s="12">
        <f>SUM(D187:D194)</f>
        <v>0</v>
      </c>
      <c r="E195" s="12">
        <f>SUM(E187:E194)</f>
        <v>0</v>
      </c>
      <c r="F195" s="12">
        <f>SUM(F187:F194)</f>
        <v>0</v>
      </c>
      <c r="G195" s="12">
        <f>SUM(G187:G194)</f>
        <v>0</v>
      </c>
      <c r="H195" s="9">
        <f>(H187*G187)+(H188*G188)+(H189*G189)+(H190*G190)+(H191*G191)+(H192*G192)+(H193*G193)+(H194*G194)</f>
        <v>0</v>
      </c>
      <c r="I195" s="297">
        <f>SUM(I187:I194)</f>
        <v>0</v>
      </c>
      <c r="J195" s="130"/>
      <c r="K195" s="162"/>
      <c r="L195" s="32"/>
    </row>
    <row r="196" spans="2:12" ht="51" customHeight="1" x14ac:dyDescent="0.35">
      <c r="B196" s="72" t="s">
        <v>252</v>
      </c>
      <c r="C196" s="233"/>
      <c r="D196" s="234"/>
      <c r="E196" s="234"/>
      <c r="F196" s="234"/>
      <c r="G196" s="234"/>
      <c r="H196" s="234"/>
      <c r="I196" s="234"/>
      <c r="J196" s="234"/>
      <c r="K196" s="235"/>
      <c r="L196" s="31"/>
    </row>
    <row r="197" spans="2:12" ht="15.5" x14ac:dyDescent="0.35">
      <c r="B197" s="175" t="s">
        <v>253</v>
      </c>
      <c r="C197" s="170"/>
      <c r="D197" s="178"/>
      <c r="E197" s="178"/>
      <c r="F197" s="178"/>
      <c r="G197" s="179">
        <f>SUM(D197:F197)</f>
        <v>0</v>
      </c>
      <c r="H197" s="180"/>
      <c r="I197" s="296"/>
      <c r="J197" s="169"/>
      <c r="K197" s="181"/>
      <c r="L197" s="163"/>
    </row>
    <row r="198" spans="2:12" ht="15.5" x14ac:dyDescent="0.35">
      <c r="B198" s="175" t="s">
        <v>254</v>
      </c>
      <c r="C198" s="170"/>
      <c r="D198" s="178"/>
      <c r="E198" s="178"/>
      <c r="F198" s="178"/>
      <c r="G198" s="179">
        <f t="shared" ref="G198:G205" si="16">SUM(D198:F198)</f>
        <v>0</v>
      </c>
      <c r="H198" s="180"/>
      <c r="I198" s="296"/>
      <c r="J198" s="169"/>
      <c r="K198" s="181"/>
      <c r="L198" s="163"/>
    </row>
    <row r="199" spans="2:12" ht="15.5" x14ac:dyDescent="0.35">
      <c r="B199" s="175" t="s">
        <v>255</v>
      </c>
      <c r="C199" s="170"/>
      <c r="D199" s="178"/>
      <c r="E199" s="178"/>
      <c r="F199" s="178"/>
      <c r="G199" s="179">
        <f t="shared" si="16"/>
        <v>0</v>
      </c>
      <c r="H199" s="180"/>
      <c r="I199" s="296"/>
      <c r="J199" s="169"/>
      <c r="K199" s="181"/>
      <c r="L199" s="163"/>
    </row>
    <row r="200" spans="2:12" ht="15.5" x14ac:dyDescent="0.35">
      <c r="B200" s="175" t="s">
        <v>256</v>
      </c>
      <c r="C200" s="170"/>
      <c r="D200" s="178"/>
      <c r="E200" s="178"/>
      <c r="F200" s="178"/>
      <c r="G200" s="179">
        <f t="shared" si="16"/>
        <v>0</v>
      </c>
      <c r="H200" s="180"/>
      <c r="I200" s="296"/>
      <c r="J200" s="169"/>
      <c r="K200" s="181"/>
      <c r="L200" s="163"/>
    </row>
    <row r="201" spans="2:12" ht="15.5" x14ac:dyDescent="0.35">
      <c r="B201" s="175" t="s">
        <v>257</v>
      </c>
      <c r="C201" s="170"/>
      <c r="D201" s="178"/>
      <c r="E201" s="178"/>
      <c r="F201" s="178"/>
      <c r="G201" s="179">
        <f t="shared" si="16"/>
        <v>0</v>
      </c>
      <c r="H201" s="180"/>
      <c r="I201" s="296"/>
      <c r="J201" s="169"/>
      <c r="K201" s="181"/>
      <c r="L201" s="163"/>
    </row>
    <row r="202" spans="2:12" ht="15.5" x14ac:dyDescent="0.35">
      <c r="B202" s="175" t="s">
        <v>258</v>
      </c>
      <c r="C202" s="170"/>
      <c r="D202" s="178"/>
      <c r="E202" s="178"/>
      <c r="F202" s="178"/>
      <c r="G202" s="179">
        <f t="shared" si="16"/>
        <v>0</v>
      </c>
      <c r="H202" s="180"/>
      <c r="I202" s="296"/>
      <c r="J202" s="169"/>
      <c r="K202" s="181"/>
      <c r="L202" s="163"/>
    </row>
    <row r="203" spans="2:12" ht="15.5" x14ac:dyDescent="0.35">
      <c r="B203" s="175" t="s">
        <v>259</v>
      </c>
      <c r="C203" s="156"/>
      <c r="D203" s="159"/>
      <c r="E203" s="159"/>
      <c r="F203" s="159"/>
      <c r="G203" s="179">
        <f t="shared" si="16"/>
        <v>0</v>
      </c>
      <c r="H203" s="161"/>
      <c r="I203" s="296"/>
      <c r="J203" s="169"/>
      <c r="K203" s="162"/>
      <c r="L203" s="163"/>
    </row>
    <row r="204" spans="2:12" ht="15.5" x14ac:dyDescent="0.35">
      <c r="B204" s="175" t="s">
        <v>260</v>
      </c>
      <c r="C204" s="156"/>
      <c r="D204" s="159"/>
      <c r="E204" s="159"/>
      <c r="F204" s="159"/>
      <c r="G204" s="179">
        <f t="shared" si="16"/>
        <v>0</v>
      </c>
      <c r="H204" s="161"/>
      <c r="I204" s="296"/>
      <c r="J204" s="169"/>
      <c r="K204" s="162"/>
      <c r="L204" s="163"/>
    </row>
    <row r="205" spans="2:12" ht="15.5" x14ac:dyDescent="0.35">
      <c r="B205" s="175" t="s">
        <v>261</v>
      </c>
      <c r="C205" s="156"/>
      <c r="D205" s="159"/>
      <c r="E205" s="159"/>
      <c r="F205" s="159"/>
      <c r="G205" s="179">
        <f t="shared" si="16"/>
        <v>0</v>
      </c>
      <c r="H205" s="161"/>
      <c r="I205" s="296"/>
      <c r="J205" s="169"/>
      <c r="K205" s="162"/>
      <c r="L205" s="163"/>
    </row>
    <row r="206" spans="2:12" ht="15.5" x14ac:dyDescent="0.35">
      <c r="C206" s="73" t="s">
        <v>41</v>
      </c>
      <c r="D206" s="12">
        <f>SUM(D197:D205)</f>
        <v>0</v>
      </c>
      <c r="E206" s="12">
        <f>SUM(E197:E205)</f>
        <v>0</v>
      </c>
      <c r="F206" s="12">
        <f>SUM(F197:F205)</f>
        <v>0</v>
      </c>
      <c r="G206" s="12">
        <f>SUM(G197:G205)</f>
        <v>0</v>
      </c>
      <c r="H206" s="9">
        <f>(H197*G197)+(H198*G198)+(H199*G199)+(H200*G200)+(H201*G201)+(H202*G202)+(H203*G203)+(H204*G204)+(H205*G205)</f>
        <v>0</v>
      </c>
      <c r="I206" s="297">
        <f>SUM(I197:I205)</f>
        <v>0</v>
      </c>
      <c r="J206" s="130"/>
      <c r="K206" s="162"/>
      <c r="L206" s="32"/>
    </row>
    <row r="207" spans="2:12" ht="41.15" customHeight="1" x14ac:dyDescent="0.35">
      <c r="B207" s="72" t="s">
        <v>262</v>
      </c>
      <c r="C207" s="233"/>
      <c r="D207" s="234"/>
      <c r="E207" s="234"/>
      <c r="F207" s="234"/>
      <c r="G207" s="234"/>
      <c r="H207" s="234"/>
      <c r="I207" s="234"/>
      <c r="J207" s="234"/>
      <c r="K207" s="235"/>
      <c r="L207" s="31"/>
    </row>
    <row r="208" spans="2:12" ht="15.5" x14ac:dyDescent="0.35">
      <c r="B208" s="175" t="s">
        <v>263</v>
      </c>
      <c r="C208" s="170"/>
      <c r="D208" s="178"/>
      <c r="E208" s="178"/>
      <c r="F208" s="178"/>
      <c r="G208" s="179">
        <f>SUM(D208:F208)</f>
        <v>0</v>
      </c>
      <c r="H208" s="180"/>
      <c r="I208" s="296"/>
      <c r="J208" s="169"/>
      <c r="K208" s="181"/>
      <c r="L208" s="163"/>
    </row>
    <row r="209" spans="2:12" ht="15.5" x14ac:dyDescent="0.35">
      <c r="B209" s="175" t="s">
        <v>264</v>
      </c>
      <c r="C209" s="170"/>
      <c r="D209" s="178"/>
      <c r="E209" s="178"/>
      <c r="F209" s="178"/>
      <c r="G209" s="179">
        <f t="shared" ref="G209:G215" si="17">SUM(D209:F209)</f>
        <v>0</v>
      </c>
      <c r="H209" s="180"/>
      <c r="I209" s="296"/>
      <c r="J209" s="169"/>
      <c r="K209" s="181"/>
      <c r="L209" s="163"/>
    </row>
    <row r="210" spans="2:12" ht="15.5" x14ac:dyDescent="0.35">
      <c r="B210" s="175" t="s">
        <v>265</v>
      </c>
      <c r="C210" s="170"/>
      <c r="D210" s="178"/>
      <c r="E210" s="178"/>
      <c r="F210" s="178"/>
      <c r="G210" s="179">
        <f t="shared" si="17"/>
        <v>0</v>
      </c>
      <c r="H210" s="180"/>
      <c r="I210" s="296"/>
      <c r="J210" s="169"/>
      <c r="K210" s="181"/>
      <c r="L210" s="163"/>
    </row>
    <row r="211" spans="2:12" ht="15.5" x14ac:dyDescent="0.35">
      <c r="B211" s="175" t="s">
        <v>266</v>
      </c>
      <c r="C211" s="170"/>
      <c r="D211" s="178"/>
      <c r="E211" s="178"/>
      <c r="F211" s="178"/>
      <c r="G211" s="179">
        <f t="shared" si="17"/>
        <v>0</v>
      </c>
      <c r="H211" s="180"/>
      <c r="I211" s="296"/>
      <c r="J211" s="169"/>
      <c r="K211" s="181"/>
      <c r="L211" s="163"/>
    </row>
    <row r="212" spans="2:12" ht="15.5" x14ac:dyDescent="0.35">
      <c r="B212" s="175" t="s">
        <v>267</v>
      </c>
      <c r="C212" s="170"/>
      <c r="D212" s="178"/>
      <c r="E212" s="178"/>
      <c r="F212" s="178"/>
      <c r="G212" s="179">
        <f>SUM(D212:F212)</f>
        <v>0</v>
      </c>
      <c r="H212" s="180"/>
      <c r="I212" s="296"/>
      <c r="J212" s="169"/>
      <c r="K212" s="181"/>
      <c r="L212" s="163"/>
    </row>
    <row r="213" spans="2:12" ht="15.5" x14ac:dyDescent="0.35">
      <c r="B213" s="175" t="s">
        <v>268</v>
      </c>
      <c r="C213" s="170"/>
      <c r="D213" s="178"/>
      <c r="E213" s="178"/>
      <c r="F213" s="178"/>
      <c r="G213" s="179">
        <f t="shared" si="17"/>
        <v>0</v>
      </c>
      <c r="H213" s="180"/>
      <c r="I213" s="296"/>
      <c r="J213" s="169"/>
      <c r="K213" s="181"/>
      <c r="L213" s="163"/>
    </row>
    <row r="214" spans="2:12" ht="15.5" x14ac:dyDescent="0.35">
      <c r="B214" s="175" t="s">
        <v>269</v>
      </c>
      <c r="C214" s="156"/>
      <c r="D214" s="159"/>
      <c r="E214" s="159"/>
      <c r="F214" s="159"/>
      <c r="G214" s="179">
        <f t="shared" si="17"/>
        <v>0</v>
      </c>
      <c r="H214" s="161"/>
      <c r="I214" s="296"/>
      <c r="J214" s="169"/>
      <c r="K214" s="162"/>
      <c r="L214" s="163"/>
    </row>
    <row r="215" spans="2:12" ht="15.5" x14ac:dyDescent="0.35">
      <c r="B215" s="175" t="s">
        <v>270</v>
      </c>
      <c r="C215" s="156"/>
      <c r="D215" s="159"/>
      <c r="E215" s="159"/>
      <c r="F215" s="159"/>
      <c r="G215" s="179">
        <f t="shared" si="17"/>
        <v>0</v>
      </c>
      <c r="H215" s="161"/>
      <c r="I215" s="296"/>
      <c r="J215" s="169"/>
      <c r="K215" s="162"/>
      <c r="L215" s="163"/>
    </row>
    <row r="216" spans="2:12" ht="15.5" x14ac:dyDescent="0.35">
      <c r="C216" s="73" t="s">
        <v>41</v>
      </c>
      <c r="D216" s="9">
        <f>SUM(D208:D215)</f>
        <v>0</v>
      </c>
      <c r="E216" s="9">
        <f>SUM(E208:E215)</f>
        <v>0</v>
      </c>
      <c r="F216" s="9">
        <f>SUM(F208:F215)</f>
        <v>0</v>
      </c>
      <c r="G216" s="9">
        <f>SUM(G208:G215)</f>
        <v>0</v>
      </c>
      <c r="H216" s="9">
        <f>(H208*G208)+(H209*G209)+(H210*G210)+(H211*G211)+(H212*G212)+(H213*G213)+(H214*G214)+(H215*G215)</f>
        <v>0</v>
      </c>
      <c r="I216" s="297">
        <f>SUM(I208:I215)</f>
        <v>0</v>
      </c>
      <c r="J216" s="130"/>
      <c r="K216" s="162"/>
      <c r="L216" s="32"/>
    </row>
    <row r="217" spans="2:12" ht="15.75" customHeight="1" x14ac:dyDescent="0.35">
      <c r="B217" s="4"/>
      <c r="C217" s="171"/>
      <c r="D217" s="182"/>
      <c r="E217" s="182"/>
      <c r="F217" s="182"/>
      <c r="G217" s="182"/>
      <c r="H217" s="182"/>
      <c r="I217" s="299"/>
      <c r="J217" s="183"/>
      <c r="K217" s="171"/>
      <c r="L217" s="2"/>
    </row>
    <row r="218" spans="2:12" ht="15.75" customHeight="1" x14ac:dyDescent="0.35">
      <c r="B218" s="4"/>
      <c r="C218" s="171"/>
      <c r="D218" s="182"/>
      <c r="E218" s="182"/>
      <c r="F218" s="182"/>
      <c r="G218" s="182"/>
      <c r="H218" s="182"/>
      <c r="I218" s="300"/>
      <c r="J218" s="183"/>
      <c r="K218" s="171"/>
      <c r="L218" s="2"/>
    </row>
    <row r="219" spans="2:12" ht="63.75" customHeight="1" x14ac:dyDescent="0.35">
      <c r="B219" s="73" t="s">
        <v>271</v>
      </c>
      <c r="C219" s="185"/>
      <c r="D219" s="186">
        <v>395000</v>
      </c>
      <c r="E219" s="186">
        <v>165067</v>
      </c>
      <c r="F219" s="186"/>
      <c r="G219" s="187">
        <f>SUM(D219:F219)</f>
        <v>560067</v>
      </c>
      <c r="H219" s="188">
        <v>0.5</v>
      </c>
      <c r="I219" s="301">
        <v>149706.54</v>
      </c>
      <c r="J219" s="189"/>
      <c r="K219" s="190"/>
      <c r="L219" s="32"/>
    </row>
    <row r="220" spans="2:12" ht="69.75" customHeight="1" x14ac:dyDescent="0.35">
      <c r="B220" s="73" t="s">
        <v>272</v>
      </c>
      <c r="C220" s="185"/>
      <c r="D220" s="186">
        <v>94200</v>
      </c>
      <c r="E220" s="186">
        <v>88158.88</v>
      </c>
      <c r="F220" s="186"/>
      <c r="G220" s="187">
        <f>SUM(D220:F220)</f>
        <v>182358.88</v>
      </c>
      <c r="H220" s="188"/>
      <c r="I220" s="301">
        <v>70000</v>
      </c>
      <c r="J220" s="189"/>
      <c r="K220" s="190"/>
      <c r="L220" s="32"/>
    </row>
    <row r="221" spans="2:12" ht="57" customHeight="1" x14ac:dyDescent="0.35">
      <c r="B221" s="73" t="s">
        <v>273</v>
      </c>
      <c r="C221" s="191"/>
      <c r="D221" s="186">
        <v>83000</v>
      </c>
      <c r="E221" s="186">
        <v>68696.7</v>
      </c>
      <c r="F221" s="186"/>
      <c r="G221" s="187">
        <f>SUM(D221:F221)</f>
        <v>151696.70000000001</v>
      </c>
      <c r="H221" s="188">
        <v>0.5</v>
      </c>
      <c r="I221" s="301">
        <v>7671</v>
      </c>
      <c r="J221" s="189"/>
      <c r="K221" s="190"/>
      <c r="L221" s="32"/>
    </row>
    <row r="222" spans="2:12" ht="65.25" customHeight="1" x14ac:dyDescent="0.35">
      <c r="B222" s="82" t="s">
        <v>274</v>
      </c>
      <c r="C222" s="185"/>
      <c r="D222" s="186">
        <v>89485</v>
      </c>
      <c r="E222" s="186"/>
      <c r="F222" s="186"/>
      <c r="G222" s="187">
        <f>SUM(D222:F222)</f>
        <v>89485</v>
      </c>
      <c r="H222" s="188">
        <v>0.3</v>
      </c>
      <c r="I222" s="301"/>
      <c r="J222" s="189"/>
      <c r="K222" s="190"/>
      <c r="L222" s="32"/>
    </row>
    <row r="223" spans="2:12" ht="38.25" customHeight="1" x14ac:dyDescent="0.35">
      <c r="B223" s="4"/>
      <c r="C223" s="83" t="s">
        <v>275</v>
      </c>
      <c r="D223" s="85">
        <f>SUM(D219:D222)</f>
        <v>661685</v>
      </c>
      <c r="E223" s="85">
        <f>SUM(E219:E222)</f>
        <v>321922.58</v>
      </c>
      <c r="F223" s="85">
        <f>SUM(F219:F222)</f>
        <v>0</v>
      </c>
      <c r="G223" s="85">
        <f>SUM(G219:G222)</f>
        <v>983607.58000000007</v>
      </c>
      <c r="H223" s="9">
        <f>(H219*G219)+(H220*G220)+(H221*G221)+(H222*G222)</f>
        <v>382727.35</v>
      </c>
      <c r="I223" s="297">
        <f>SUM(I219:I222)</f>
        <v>227377.54</v>
      </c>
      <c r="J223" s="130"/>
      <c r="K223" s="185"/>
      <c r="L223" s="7"/>
    </row>
    <row r="224" spans="2:12" ht="15.75" customHeight="1" x14ac:dyDescent="0.35">
      <c r="B224" s="4"/>
      <c r="C224" s="171"/>
      <c r="D224" s="182"/>
      <c r="E224" s="182"/>
      <c r="F224" s="182"/>
      <c r="G224" s="182"/>
      <c r="H224" s="182"/>
      <c r="I224" s="299"/>
      <c r="J224" s="183"/>
      <c r="K224" s="171"/>
      <c r="L224" s="7"/>
    </row>
    <row r="225" spans="2:12" ht="15.75" customHeight="1" x14ac:dyDescent="0.35">
      <c r="B225" s="4"/>
      <c r="C225" s="171"/>
      <c r="D225" s="182"/>
      <c r="E225" s="182"/>
      <c r="F225" s="182"/>
      <c r="G225" s="182"/>
      <c r="H225" s="182"/>
      <c r="I225" s="299"/>
      <c r="J225" s="183"/>
      <c r="K225" s="171"/>
      <c r="L225" s="7"/>
    </row>
    <row r="226" spans="2:12" ht="15.75" customHeight="1" x14ac:dyDescent="0.35">
      <c r="B226" s="4"/>
      <c r="C226" s="171"/>
      <c r="D226" s="182"/>
      <c r="E226" s="182"/>
      <c r="F226" s="182"/>
      <c r="G226" s="182"/>
      <c r="H226" s="182"/>
      <c r="I226" s="299"/>
      <c r="J226" s="183"/>
      <c r="K226" s="171"/>
      <c r="L226" s="7"/>
    </row>
    <row r="227" spans="2:12" ht="15.75" customHeight="1" x14ac:dyDescent="0.35">
      <c r="B227" s="4"/>
      <c r="C227" s="171"/>
      <c r="D227" s="182"/>
      <c r="E227" s="182"/>
      <c r="F227" s="182"/>
      <c r="G227" s="182"/>
      <c r="H227" s="182"/>
      <c r="I227" s="299"/>
      <c r="J227" s="183"/>
      <c r="K227" s="171"/>
      <c r="L227" s="7"/>
    </row>
    <row r="228" spans="2:12" ht="15.75" customHeight="1" x14ac:dyDescent="0.35">
      <c r="B228" s="4"/>
      <c r="C228" s="171"/>
      <c r="D228" s="182"/>
      <c r="E228" s="182"/>
      <c r="F228" s="182"/>
      <c r="G228" s="182"/>
      <c r="H228" s="182"/>
      <c r="I228" s="299"/>
      <c r="J228" s="183"/>
      <c r="K228" s="171"/>
      <c r="L228" s="7"/>
    </row>
    <row r="229" spans="2:12" ht="15.75" customHeight="1" x14ac:dyDescent="0.35">
      <c r="B229" s="4"/>
      <c r="C229" s="171"/>
      <c r="D229" s="182"/>
      <c r="E229" s="182"/>
      <c r="F229" s="182"/>
      <c r="G229" s="182"/>
      <c r="H229" s="182"/>
      <c r="I229" s="299"/>
      <c r="J229" s="183"/>
      <c r="K229" s="171"/>
      <c r="L229" s="7"/>
    </row>
    <row r="230" spans="2:12" ht="15.75" customHeight="1" thickBot="1" x14ac:dyDescent="0.4">
      <c r="B230" s="4"/>
      <c r="C230" s="171"/>
      <c r="D230" s="182"/>
      <c r="E230" s="182"/>
      <c r="F230" s="182"/>
      <c r="G230" s="182"/>
      <c r="H230" s="182"/>
      <c r="I230" s="299"/>
      <c r="J230" s="183"/>
      <c r="K230" s="171"/>
      <c r="L230" s="7"/>
    </row>
    <row r="231" spans="2:12" ht="15.5" x14ac:dyDescent="0.35">
      <c r="B231" s="4"/>
      <c r="C231" s="253" t="s">
        <v>276</v>
      </c>
      <c r="D231" s="254"/>
      <c r="E231" s="254"/>
      <c r="F231" s="254"/>
      <c r="G231" s="255"/>
      <c r="H231" s="7"/>
      <c r="I231" s="302"/>
      <c r="J231" s="131"/>
      <c r="K231" s="7"/>
    </row>
    <row r="232" spans="2:12" ht="54.75" customHeight="1" x14ac:dyDescent="0.35">
      <c r="B232" s="4"/>
      <c r="C232" s="192"/>
      <c r="D232" s="126" t="str">
        <f>D5</f>
        <v xml:space="preserve">PNUD </v>
      </c>
      <c r="E232" s="126" t="str">
        <f>E5</f>
        <v xml:space="preserve">ONU FEMMES </v>
      </c>
      <c r="F232" s="126" t="str">
        <f>F5</f>
        <v>Organisation recipiendiaire 3 (budget en USD)</v>
      </c>
      <c r="G232" s="119" t="s">
        <v>9</v>
      </c>
      <c r="H232" s="171"/>
      <c r="I232" s="299"/>
      <c r="J232" s="183"/>
      <c r="K232" s="7"/>
    </row>
    <row r="233" spans="2:12" ht="41.25" customHeight="1" x14ac:dyDescent="0.35">
      <c r="B233" s="193"/>
      <c r="C233" s="194" t="s">
        <v>277</v>
      </c>
      <c r="D233" s="195">
        <f>SUM(D16,D27,D37,D47,D57,D69,D79,D89,D99,D131,D119,D109,D141,D151,D161,D171,D185,D195,D206,D216,D223)</f>
        <v>2973685</v>
      </c>
      <c r="E233" s="195">
        <f>SUM(E16,E27,E37,E47,E57,E69,E79,E89,E99,E131,E119,E109,E141,E151,E161,E171,E185,E195,E206,E216,E223)</f>
        <v>1231922.58</v>
      </c>
      <c r="F233" s="195">
        <f>SUM(F16,F27,F37,F57,F69,F79,F89,F99,F131,F141,F151,F171,F185,F195,F206,F216,F219,F220,F221,F222)</f>
        <v>0</v>
      </c>
      <c r="G233" s="196">
        <f>SUM(D233:F233)</f>
        <v>4205607.58</v>
      </c>
      <c r="H233" s="171"/>
      <c r="I233" s="299"/>
      <c r="J233" s="183"/>
      <c r="K233" s="193"/>
    </row>
    <row r="234" spans="2:12" ht="51.75" customHeight="1" x14ac:dyDescent="0.35">
      <c r="B234" s="197"/>
      <c r="C234" s="194" t="s">
        <v>278</v>
      </c>
      <c r="D234" s="195">
        <f>D233*0.07</f>
        <v>208157.95</v>
      </c>
      <c r="E234" s="195">
        <f>E233*0.07</f>
        <v>86234.580600000016</v>
      </c>
      <c r="F234" s="195">
        <f>F233*0.07</f>
        <v>0</v>
      </c>
      <c r="G234" s="196">
        <f>G233*0.07</f>
        <v>294392.53060000006</v>
      </c>
      <c r="H234" s="197"/>
      <c r="I234" s="299"/>
      <c r="J234" s="183"/>
      <c r="K234" s="198"/>
    </row>
    <row r="235" spans="2:12" ht="51.75" customHeight="1" thickBot="1" x14ac:dyDescent="0.4">
      <c r="B235" s="197"/>
      <c r="C235" s="6" t="s">
        <v>9</v>
      </c>
      <c r="D235" s="133">
        <f>SUM(D233:D234)</f>
        <v>3181842.95</v>
      </c>
      <c r="E235" s="133">
        <f>SUM(E233:E234)</f>
        <v>1318157.1606000001</v>
      </c>
      <c r="F235" s="133">
        <f>SUM(F233:F234)</f>
        <v>0</v>
      </c>
      <c r="G235" s="134">
        <f>SUM(G233:G234)</f>
        <v>4500000.1106000002</v>
      </c>
      <c r="H235" s="197"/>
      <c r="I235" s="299"/>
      <c r="J235" s="183"/>
      <c r="K235" s="198"/>
    </row>
    <row r="236" spans="2:12" ht="42" customHeight="1" x14ac:dyDescent="0.35">
      <c r="B236" s="197"/>
      <c r="K236" s="2"/>
      <c r="L236" s="198"/>
    </row>
    <row r="237" spans="2:12" s="23" customFormat="1" ht="29.25" customHeight="1" thickBot="1" x14ac:dyDescent="0.4">
      <c r="B237" s="171"/>
      <c r="C237" s="4"/>
      <c r="D237" s="18"/>
      <c r="E237" s="18"/>
      <c r="F237" s="18"/>
      <c r="G237" s="18"/>
      <c r="H237" s="18"/>
      <c r="I237" s="303"/>
      <c r="J237" s="112"/>
      <c r="K237" s="7"/>
      <c r="L237" s="193"/>
    </row>
    <row r="238" spans="2:12" ht="23.25" customHeight="1" x14ac:dyDescent="0.35">
      <c r="B238" s="198"/>
      <c r="C238" s="245" t="s">
        <v>279</v>
      </c>
      <c r="D238" s="246"/>
      <c r="E238" s="247"/>
      <c r="F238" s="247"/>
      <c r="G238" s="247"/>
      <c r="H238" s="248"/>
      <c r="I238" s="304"/>
      <c r="J238" s="32"/>
      <c r="K238" s="198"/>
    </row>
    <row r="239" spans="2:12" ht="51.75" customHeight="1" x14ac:dyDescent="0.35">
      <c r="B239" s="198"/>
      <c r="C239" s="15"/>
      <c r="D239" s="126" t="str">
        <f>D5</f>
        <v xml:space="preserve">PNUD </v>
      </c>
      <c r="E239" s="126" t="str">
        <f>E5</f>
        <v xml:space="preserve">ONU FEMMES </v>
      </c>
      <c r="F239" s="126" t="str">
        <f>F5</f>
        <v>Organisation recipiendiaire 3 (budget en USD)</v>
      </c>
      <c r="G239" s="120" t="s">
        <v>9</v>
      </c>
      <c r="H239" s="121" t="s">
        <v>280</v>
      </c>
      <c r="I239" s="304"/>
      <c r="J239" s="32"/>
      <c r="K239" s="198"/>
    </row>
    <row r="240" spans="2:12" ht="55.5" customHeight="1" x14ac:dyDescent="0.35">
      <c r="B240" s="198"/>
      <c r="C240" s="14" t="s">
        <v>281</v>
      </c>
      <c r="D240" s="135">
        <f>1156686*50%</f>
        <v>578343</v>
      </c>
      <c r="E240" s="135">
        <f>843314*50%</f>
        <v>421657</v>
      </c>
      <c r="F240" s="136">
        <f>$F$235*H240</f>
        <v>0</v>
      </c>
      <c r="G240" s="136">
        <f>SUM(D240:F240)</f>
        <v>1000000</v>
      </c>
      <c r="H240" s="89">
        <v>0.22</v>
      </c>
      <c r="I240" s="302"/>
      <c r="J240" s="131"/>
      <c r="K240" s="198"/>
      <c r="L240" s="151"/>
    </row>
    <row r="241" spans="2:12" ht="55.5" hidden="1" customHeight="1" x14ac:dyDescent="0.35">
      <c r="B241" s="198"/>
      <c r="C241" s="84" t="s">
        <v>282</v>
      </c>
      <c r="D241" s="135">
        <v>0</v>
      </c>
      <c r="E241" s="136">
        <v>0</v>
      </c>
      <c r="F241" s="136"/>
      <c r="G241" s="136">
        <f>SUM(D241:F241)</f>
        <v>0</v>
      </c>
      <c r="H241" s="90">
        <v>0.28000000000000003</v>
      </c>
      <c r="I241" s="302"/>
      <c r="J241" s="131"/>
      <c r="K241" s="198"/>
    </row>
    <row r="242" spans="2:12" ht="57.75" customHeight="1" x14ac:dyDescent="0.35">
      <c r="B242" s="244"/>
      <c r="C242" s="84" t="s">
        <v>283</v>
      </c>
      <c r="D242" s="135">
        <f>($D$235*H242)+1012578</f>
        <v>1967130.885</v>
      </c>
      <c r="E242" s="135">
        <f>($E$235*H242)+237422</f>
        <v>632869.14818000002</v>
      </c>
      <c r="F242" s="136">
        <f>$F$235*H242</f>
        <v>0</v>
      </c>
      <c r="G242" s="137">
        <f>SUM(D242:F242)</f>
        <v>2600000.0331800003</v>
      </c>
      <c r="H242" s="90">
        <v>0.3</v>
      </c>
      <c r="I242" s="302"/>
      <c r="J242" s="131"/>
      <c r="K242" s="150"/>
    </row>
    <row r="243" spans="2:12" ht="57.75" customHeight="1" x14ac:dyDescent="0.35">
      <c r="B243" s="244"/>
      <c r="C243" s="84" t="s">
        <v>284</v>
      </c>
      <c r="D243" s="135">
        <f>$D$235*H243</f>
        <v>636368.59000000008</v>
      </c>
      <c r="E243" s="135">
        <f>$E$235*H243</f>
        <v>263631.43212000001</v>
      </c>
      <c r="F243" s="136">
        <f>$F$235*H243</f>
        <v>0</v>
      </c>
      <c r="G243" s="137">
        <f>SUM(D243:F243)</f>
        <v>900000.0221200001</v>
      </c>
      <c r="H243" s="91">
        <v>0.2</v>
      </c>
      <c r="I243" s="305"/>
      <c r="J243" s="132"/>
      <c r="K243" s="150"/>
    </row>
    <row r="244" spans="2:12" ht="38.25" customHeight="1" thickBot="1" x14ac:dyDescent="0.4">
      <c r="B244" s="244"/>
      <c r="C244" s="6" t="s">
        <v>9</v>
      </c>
      <c r="D244" s="133">
        <f>SUM(D240:D243)</f>
        <v>3181842.4749999996</v>
      </c>
      <c r="E244" s="133">
        <f>SUM(E240:E243)</f>
        <v>1318157.5803</v>
      </c>
      <c r="F244" s="133">
        <f>SUM(F240:F243)</f>
        <v>0</v>
      </c>
      <c r="G244" s="133">
        <f>SUM(G240:G243)</f>
        <v>4500000.0553000001</v>
      </c>
      <c r="H244" s="74">
        <f>SUM(H240:H243)</f>
        <v>1</v>
      </c>
      <c r="I244" s="306"/>
      <c r="J244" s="111"/>
      <c r="K244" s="150"/>
    </row>
    <row r="245" spans="2:12" ht="21.75" customHeight="1" thickBot="1" x14ac:dyDescent="0.4">
      <c r="B245" s="244"/>
      <c r="C245" s="1"/>
      <c r="D245" s="5"/>
      <c r="E245" s="5"/>
      <c r="F245" s="5"/>
      <c r="G245" s="5"/>
      <c r="H245" s="5"/>
      <c r="I245" s="303"/>
      <c r="J245" s="112"/>
    </row>
    <row r="246" spans="2:12" ht="49.5" customHeight="1" x14ac:dyDescent="0.35">
      <c r="B246" s="244"/>
      <c r="C246" s="75" t="s">
        <v>285</v>
      </c>
      <c r="D246" s="76">
        <f>SUM(H16,H27,H37,H57,H69,H79,H89,H99,H131,H141,H151,H171,H185,H195,H206,H216,H223)*1.07</f>
        <v>2010131.2645000003</v>
      </c>
      <c r="E246" s="18"/>
      <c r="F246" s="18"/>
      <c r="G246" s="18"/>
      <c r="H246" s="114" t="s">
        <v>286</v>
      </c>
      <c r="I246" s="307">
        <f>SUM(I223,I216,I206,I195,I185,I171,I151,I141,I131,I99,I89,I79,I69,I57,I37,I27,I16)</f>
        <v>810874.8</v>
      </c>
      <c r="J246" s="124"/>
    </row>
    <row r="247" spans="2:12" ht="28.5" customHeight="1" thickBot="1" x14ac:dyDescent="0.4">
      <c r="B247" s="244"/>
      <c r="C247" s="77" t="s">
        <v>287</v>
      </c>
      <c r="D247" s="110">
        <f>D246/G235</f>
        <v>0.44669582557676485</v>
      </c>
      <c r="E247" s="26"/>
      <c r="F247" s="26"/>
      <c r="G247" s="26"/>
      <c r="H247" s="115" t="s">
        <v>288</v>
      </c>
      <c r="I247" s="308">
        <f>I246/G233</f>
        <v>0.19280800326120776</v>
      </c>
      <c r="J247" s="125"/>
    </row>
    <row r="248" spans="2:12" ht="28.5" customHeight="1" x14ac:dyDescent="0.35">
      <c r="B248" s="244"/>
      <c r="C248" s="251"/>
      <c r="D248" s="252"/>
      <c r="E248" s="27"/>
      <c r="F248" s="27"/>
      <c r="G248" s="27"/>
      <c r="I248" s="309"/>
    </row>
    <row r="249" spans="2:12" ht="28.5" customHeight="1" x14ac:dyDescent="0.35">
      <c r="B249" s="244"/>
      <c r="C249" s="77" t="s">
        <v>289</v>
      </c>
      <c r="D249" s="78">
        <f>SUM(D221:F222)*1.07</f>
        <v>258064.41900000002</v>
      </c>
      <c r="E249" s="28"/>
      <c r="F249" s="28"/>
      <c r="G249" s="28"/>
    </row>
    <row r="250" spans="2:12" ht="23.25" customHeight="1" x14ac:dyDescent="0.35">
      <c r="B250" s="244"/>
      <c r="C250" s="77" t="s">
        <v>290</v>
      </c>
      <c r="D250" s="110">
        <f>D249/G235</f>
        <v>5.7347647257188938E-2</v>
      </c>
      <c r="E250" s="28"/>
      <c r="F250" s="28"/>
      <c r="G250" s="28"/>
    </row>
    <row r="251" spans="2:12" ht="66.75" customHeight="1" thickBot="1" x14ac:dyDescent="0.4">
      <c r="B251" s="244"/>
      <c r="C251" s="249" t="s">
        <v>291</v>
      </c>
      <c r="D251" s="250"/>
      <c r="E251" s="19"/>
      <c r="F251" s="19"/>
      <c r="G251" s="19"/>
    </row>
    <row r="252" spans="2:12" ht="55.5" customHeight="1" x14ac:dyDescent="0.35">
      <c r="B252" s="244"/>
      <c r="L252" s="23"/>
    </row>
    <row r="253" spans="2:12" ht="42.75" customHeight="1" x14ac:dyDescent="0.35">
      <c r="B253" s="244"/>
    </row>
    <row r="254" spans="2:12" ht="21.75" customHeight="1" x14ac:dyDescent="0.35">
      <c r="B254" s="244"/>
    </row>
    <row r="255" spans="2:12" ht="21.75" customHeight="1" x14ac:dyDescent="0.35">
      <c r="B255" s="244"/>
    </row>
    <row r="256" spans="2:12" ht="23.25" customHeight="1" x14ac:dyDescent="0.35">
      <c r="B256" s="244"/>
    </row>
    <row r="257" ht="23.25" customHeight="1" x14ac:dyDescent="0.35"/>
    <row r="258" ht="21.75" customHeight="1" x14ac:dyDescent="0.35"/>
    <row r="259" ht="16.5" customHeight="1" x14ac:dyDescent="0.35"/>
    <row r="260" ht="29.25" customHeight="1" x14ac:dyDescent="0.35"/>
    <row r="261" ht="24.75" customHeight="1" x14ac:dyDescent="0.35"/>
    <row r="262" ht="33" customHeight="1" x14ac:dyDescent="0.35"/>
    <row r="264" ht="15" customHeight="1" x14ac:dyDescent="0.35"/>
    <row r="265" ht="25.5" customHeight="1" x14ac:dyDescent="0.35"/>
    <row r="316" spans="1:1" x14ac:dyDescent="0.35">
      <c r="A316" s="22" t="s">
        <v>292</v>
      </c>
    </row>
  </sheetData>
  <sheetProtection formatCells="0" formatColumns="0" formatRows="0"/>
  <mergeCells count="31">
    <mergeCell ref="C173:K173"/>
    <mergeCell ref="C162:K162"/>
    <mergeCell ref="C186:K186"/>
    <mergeCell ref="C174:K174"/>
    <mergeCell ref="C152:K152"/>
    <mergeCell ref="C196:K196"/>
    <mergeCell ref="C207:K207"/>
    <mergeCell ref="B242:B256"/>
    <mergeCell ref="C238:H238"/>
    <mergeCell ref="C251:D251"/>
    <mergeCell ref="C248:D248"/>
    <mergeCell ref="C231:G231"/>
    <mergeCell ref="C48:K48"/>
    <mergeCell ref="C6:K6"/>
    <mergeCell ref="C59:K59"/>
    <mergeCell ref="C60:K60"/>
    <mergeCell ref="B2:E2"/>
    <mergeCell ref="B3:H3"/>
    <mergeCell ref="C17:K17"/>
    <mergeCell ref="C7:K7"/>
    <mergeCell ref="C28:K28"/>
    <mergeCell ref="C38:K38"/>
    <mergeCell ref="C70:K70"/>
    <mergeCell ref="C80:K80"/>
    <mergeCell ref="C90:K90"/>
    <mergeCell ref="C132:K132"/>
    <mergeCell ref="C142:K142"/>
    <mergeCell ref="C100:K100"/>
    <mergeCell ref="C110:K110"/>
    <mergeCell ref="C122:K122"/>
    <mergeCell ref="C121:K121"/>
  </mergeCells>
  <phoneticPr fontId="23" type="noConversion"/>
  <conditionalFormatting sqref="D247">
    <cfRule type="cellIs" dxfId="35" priority="46" operator="lessThan">
      <formula>0.15</formula>
    </cfRule>
  </conditionalFormatting>
  <conditionalFormatting sqref="D250">
    <cfRule type="cellIs" dxfId="34" priority="44" operator="lessThan">
      <formula>0.05</formula>
    </cfRule>
  </conditionalFormatting>
  <conditionalFormatting sqref="H244:J244">
    <cfRule type="cellIs" dxfId="33" priority="1" operator="greaterThan">
      <formula>1</formula>
    </cfRule>
  </conditionalFormatting>
  <dataValidations xWindow="431" yWindow="475" count="6">
    <dataValidation allowBlank="1" showInputMessage="1" showErrorMessage="1" prompt="% Towards Gender Equality and Women's Empowerment Must be Higher than 15%_x000a_" sqref="F247:G247" xr:uid="{00000000-0002-0000-0100-000000000000}"/>
    <dataValidation allowBlank="1" showInputMessage="1" showErrorMessage="1" prompt="M&amp;E Budget Cannot be Less than 5%_x000a_" sqref="E250:G250" xr:uid="{00000000-0002-0000-0100-000001000000}"/>
    <dataValidation allowBlank="1" showInputMessage="1" showErrorMessage="1" prompt="Insert *text* description of Outcome here" sqref="C173:K173 C6:K6 C121:K121 C59:K59" xr:uid="{00000000-0002-0000-0100-000002000000}"/>
    <dataValidation allowBlank="1" showInputMessage="1" showErrorMessage="1" prompt="Insert *text* description of Output here" sqref="C110 C17 C28 C48 C7 C70 C80 C90 C122 C60 C142 C162 C174 C186 C196 C207 C38 C152 C100 C132" xr:uid="{00000000-0002-0000-0100-000003000000}"/>
    <dataValidation allowBlank="1" showInputMessage="1" showErrorMessage="1" prompt="Insert *text* description of Activity here" sqref="C111 C8 C29 C49 C18:C19 C133 C71 C81 C123 C91 C143 C163 C175 C187 C197 C208 C39 C153 C101" xr:uid="{00000000-0002-0000-0100-000004000000}"/>
    <dataValidation allowBlank="1" showErrorMessage="1" prompt="% Towards Gender Equality and Women's Empowerment Must be Higher than 15%_x000a_" sqref="D249:G249 D247" xr:uid="{00000000-0002-0000-0100-000005000000}"/>
  </dataValidations>
  <pageMargins left="0.7" right="0.7" top="0.75" bottom="0.75" header="0.3" footer="0.3"/>
  <pageSetup scale="74" orientation="landscape" r:id="rId1"/>
  <rowBreaks count="1" manualBreakCount="1">
    <brk id="7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88"/>
  <sheetViews>
    <sheetView showGridLines="0" showZeros="0" zoomScale="80" zoomScaleNormal="80" workbookViewId="0">
      <pane ySplit="4" topLeftCell="A246" activePane="bottomLeft" state="frozen"/>
      <selection pane="bottomLeft" activeCell="D249" sqref="D249"/>
    </sheetView>
  </sheetViews>
  <sheetFormatPr baseColWidth="10" defaultColWidth="9.1796875" defaultRowHeight="15.5" x14ac:dyDescent="0.35"/>
  <cols>
    <col min="1" max="1" width="4.453125" style="35" customWidth="1"/>
    <col min="2" max="2" width="3.26953125" style="35" customWidth="1"/>
    <col min="3" max="3" width="51.453125" style="35" customWidth="1"/>
    <col min="4" max="4" width="34.26953125" style="36" customWidth="1"/>
    <col min="5" max="5" width="35" style="36" customWidth="1"/>
    <col min="6" max="6" width="34" style="36" customWidth="1"/>
    <col min="7" max="7" width="25.7265625" style="35" customWidth="1"/>
    <col min="8" max="8" width="21.453125" style="35" customWidth="1"/>
    <col min="9" max="9" width="16.81640625" style="35" customWidth="1"/>
    <col min="10" max="10" width="19.453125" style="35" customWidth="1"/>
    <col min="11" max="11" width="19" style="35" customWidth="1"/>
    <col min="12" max="12" width="26" style="35" customWidth="1"/>
    <col min="13" max="13" width="21.1796875" style="35" customWidth="1"/>
    <col min="14" max="14" width="7" style="35" customWidth="1"/>
    <col min="15" max="15" width="24.26953125" style="35" customWidth="1"/>
    <col min="16" max="16" width="26.453125" style="35" customWidth="1"/>
    <col min="17" max="17" width="30.1796875" style="35" customWidth="1"/>
    <col min="18" max="18" width="33" style="35" customWidth="1"/>
    <col min="19" max="20" width="22.7265625" style="35" customWidth="1"/>
    <col min="21" max="21" width="23.453125" style="35" customWidth="1"/>
    <col min="22" max="22" width="32.1796875" style="35" customWidth="1"/>
    <col min="23" max="23" width="9.1796875" style="35"/>
    <col min="24" max="24" width="17.7265625" style="35" customWidth="1"/>
    <col min="25" max="25" width="26.453125" style="35" customWidth="1"/>
    <col min="26" max="26" width="22.453125" style="35" customWidth="1"/>
    <col min="27" max="27" width="29.7265625" style="35" customWidth="1"/>
    <col min="28" max="28" width="23.453125" style="35" customWidth="1"/>
    <col min="29" max="29" width="18.453125" style="35" customWidth="1"/>
    <col min="30" max="30" width="17.453125" style="35" customWidth="1"/>
    <col min="31" max="31" width="25.1796875" style="35" customWidth="1"/>
    <col min="32" max="16384" width="9.1796875" style="35"/>
  </cols>
  <sheetData>
    <row r="1" spans="2:13" ht="33.75" customHeight="1" x14ac:dyDescent="1">
      <c r="B1" s="199"/>
      <c r="C1" s="230" t="s">
        <v>2</v>
      </c>
      <c r="D1" s="230"/>
      <c r="E1" s="230"/>
      <c r="F1" s="230"/>
      <c r="G1" s="20"/>
      <c r="H1" s="21"/>
      <c r="I1" s="21"/>
      <c r="J1" s="199"/>
      <c r="K1" s="199"/>
      <c r="L1" s="11"/>
      <c r="M1" s="3"/>
    </row>
    <row r="2" spans="2:13" ht="25.5" customHeight="1" x14ac:dyDescent="0.45">
      <c r="B2" s="199"/>
      <c r="C2" s="256" t="s">
        <v>293</v>
      </c>
      <c r="D2" s="256"/>
      <c r="E2" s="256"/>
      <c r="F2" s="256"/>
      <c r="G2" s="199"/>
      <c r="H2" s="199"/>
      <c r="I2" s="199"/>
      <c r="J2" s="199"/>
      <c r="K2" s="199"/>
      <c r="L2" s="11"/>
      <c r="M2" s="3"/>
    </row>
    <row r="3" spans="2:13" ht="9.75" customHeight="1" x14ac:dyDescent="0.35">
      <c r="B3" s="199"/>
      <c r="C3" s="30"/>
      <c r="D3" s="30"/>
      <c r="E3" s="30"/>
      <c r="F3" s="30"/>
      <c r="G3" s="199"/>
      <c r="H3" s="199"/>
      <c r="I3" s="199"/>
      <c r="J3" s="199"/>
      <c r="K3" s="199"/>
      <c r="L3" s="11"/>
      <c r="M3" s="3"/>
    </row>
    <row r="4" spans="2:13" ht="33.75" customHeight="1" x14ac:dyDescent="0.35">
      <c r="B4" s="199"/>
      <c r="C4" s="30"/>
      <c r="D4" s="126" t="str">
        <f>'1) Tableau budgétaire 1'!D5</f>
        <v xml:space="preserve">PNUD </v>
      </c>
      <c r="E4" s="126" t="str">
        <f>'1) Tableau budgétaire 1'!E5</f>
        <v xml:space="preserve">ONU FEMMES </v>
      </c>
      <c r="F4" s="126" t="str">
        <f>'1) Tableau budgétaire 1'!F5</f>
        <v>Organisation recipiendiaire 3 (budget en USD)</v>
      </c>
      <c r="G4" s="120" t="s">
        <v>9</v>
      </c>
      <c r="H4" s="199"/>
      <c r="I4" s="199"/>
      <c r="J4" s="199"/>
      <c r="K4" s="199"/>
      <c r="L4" s="11"/>
      <c r="M4" s="3"/>
    </row>
    <row r="5" spans="2:13" ht="24" customHeight="1" x14ac:dyDescent="0.35">
      <c r="B5" s="257" t="s">
        <v>294</v>
      </c>
      <c r="C5" s="258"/>
      <c r="D5" s="258"/>
      <c r="E5" s="258"/>
      <c r="F5" s="258"/>
      <c r="G5" s="259"/>
      <c r="H5" s="199"/>
      <c r="I5" s="199"/>
      <c r="J5" s="199"/>
      <c r="K5" s="199"/>
      <c r="L5" s="11"/>
      <c r="M5" s="3"/>
    </row>
    <row r="6" spans="2:13" ht="22.5" customHeight="1" x14ac:dyDescent="0.35">
      <c r="B6" s="199"/>
      <c r="C6" s="257" t="s">
        <v>295</v>
      </c>
      <c r="D6" s="258"/>
      <c r="E6" s="258"/>
      <c r="F6" s="258"/>
      <c r="G6" s="259"/>
      <c r="H6" s="199"/>
      <c r="I6" s="199"/>
      <c r="J6" s="199"/>
      <c r="K6" s="199"/>
      <c r="L6" s="11"/>
      <c r="M6" s="3"/>
    </row>
    <row r="7" spans="2:13" ht="24.75" customHeight="1" thickBot="1" x14ac:dyDescent="0.4">
      <c r="B7" s="199"/>
      <c r="C7" s="44" t="s">
        <v>296</v>
      </c>
      <c r="D7" s="45">
        <f>'1) Tableau budgétaire 1'!D16</f>
        <v>311000</v>
      </c>
      <c r="E7" s="45">
        <f>'1) Tableau budgétaire 1'!E16</f>
        <v>133000</v>
      </c>
      <c r="F7" s="45">
        <f>'1) Tableau budgétaire 1'!F16</f>
        <v>0</v>
      </c>
      <c r="G7" s="46">
        <f>SUM(D7:F7)</f>
        <v>444000</v>
      </c>
      <c r="H7" s="199"/>
      <c r="I7" s="199"/>
      <c r="J7" s="199"/>
      <c r="K7" s="199"/>
      <c r="L7" s="11"/>
      <c r="M7" s="3"/>
    </row>
    <row r="8" spans="2:13" ht="21.75" customHeight="1" x14ac:dyDescent="0.35">
      <c r="B8" s="199"/>
      <c r="C8" s="42" t="s">
        <v>297</v>
      </c>
      <c r="D8" s="200"/>
      <c r="E8" s="201"/>
      <c r="F8" s="201"/>
      <c r="G8" s="43">
        <f t="shared" ref="G8:G15" si="0">SUM(D8:F8)</f>
        <v>0</v>
      </c>
      <c r="H8" s="199"/>
      <c r="I8" s="199"/>
      <c r="J8" s="199"/>
      <c r="K8" s="199"/>
      <c r="L8" s="199"/>
      <c r="M8" s="199"/>
    </row>
    <row r="9" spans="2:13" x14ac:dyDescent="0.35">
      <c r="B9" s="199"/>
      <c r="C9" s="33" t="s">
        <v>298</v>
      </c>
      <c r="D9" s="202"/>
      <c r="E9" s="159"/>
      <c r="F9" s="159"/>
      <c r="G9" s="41">
        <f t="shared" si="0"/>
        <v>0</v>
      </c>
      <c r="H9" s="199"/>
      <c r="I9" s="199"/>
      <c r="J9" s="199"/>
      <c r="K9" s="199"/>
      <c r="L9" s="199"/>
      <c r="M9" s="199"/>
    </row>
    <row r="10" spans="2:13" ht="15.75" customHeight="1" x14ac:dyDescent="0.35">
      <c r="B10" s="199"/>
      <c r="C10" s="33" t="s">
        <v>299</v>
      </c>
      <c r="D10" s="202">
        <v>203000</v>
      </c>
      <c r="E10" s="202"/>
      <c r="F10" s="202"/>
      <c r="G10" s="41">
        <f t="shared" si="0"/>
        <v>203000</v>
      </c>
      <c r="H10" s="199"/>
      <c r="I10" s="199"/>
      <c r="J10" s="199"/>
      <c r="K10" s="199"/>
      <c r="L10" s="199"/>
      <c r="M10" s="199"/>
    </row>
    <row r="11" spans="2:13" x14ac:dyDescent="0.35">
      <c r="B11" s="199"/>
      <c r="C11" s="34" t="s">
        <v>300</v>
      </c>
      <c r="D11" s="202">
        <v>20000</v>
      </c>
      <c r="E11" s="202">
        <v>25000</v>
      </c>
      <c r="F11" s="202"/>
      <c r="G11" s="41">
        <f t="shared" si="0"/>
        <v>45000</v>
      </c>
      <c r="H11" s="199"/>
      <c r="I11" s="199"/>
      <c r="J11" s="199"/>
      <c r="K11" s="199"/>
      <c r="L11" s="199"/>
      <c r="M11" s="199"/>
    </row>
    <row r="12" spans="2:13" x14ac:dyDescent="0.35">
      <c r="B12" s="199"/>
      <c r="C12" s="33" t="s">
        <v>301</v>
      </c>
      <c r="D12" s="202"/>
      <c r="E12" s="202"/>
      <c r="F12" s="202"/>
      <c r="G12" s="41">
        <f t="shared" si="0"/>
        <v>0</v>
      </c>
      <c r="H12" s="199"/>
      <c r="I12" s="199"/>
      <c r="J12" s="199"/>
      <c r="K12" s="199"/>
      <c r="L12" s="199"/>
      <c r="M12" s="199"/>
    </row>
    <row r="13" spans="2:13" ht="21.75" customHeight="1" x14ac:dyDescent="0.35">
      <c r="B13" s="199"/>
      <c r="C13" s="33" t="s">
        <v>302</v>
      </c>
      <c r="D13" s="202">
        <v>60000</v>
      </c>
      <c r="E13" s="202">
        <v>50000</v>
      </c>
      <c r="F13" s="202"/>
      <c r="G13" s="41">
        <f t="shared" si="0"/>
        <v>110000</v>
      </c>
      <c r="H13" s="199"/>
      <c r="I13" s="199"/>
      <c r="J13" s="199"/>
      <c r="K13" s="199"/>
      <c r="L13" s="199"/>
      <c r="M13" s="199"/>
    </row>
    <row r="14" spans="2:13" ht="36.75" customHeight="1" x14ac:dyDescent="0.35">
      <c r="B14" s="199"/>
      <c r="C14" s="33" t="s">
        <v>303</v>
      </c>
      <c r="D14" s="202">
        <v>28000</v>
      </c>
      <c r="E14" s="202">
        <v>58000</v>
      </c>
      <c r="F14" s="202"/>
      <c r="G14" s="41">
        <f t="shared" si="0"/>
        <v>86000</v>
      </c>
      <c r="H14" s="199"/>
      <c r="I14" s="199"/>
      <c r="J14" s="199"/>
      <c r="K14" s="199"/>
      <c r="L14" s="199"/>
      <c r="M14" s="199"/>
    </row>
    <row r="15" spans="2:13" ht="15.75" customHeight="1" x14ac:dyDescent="0.35">
      <c r="B15" s="199"/>
      <c r="C15" s="37" t="s">
        <v>304</v>
      </c>
      <c r="D15" s="47">
        <f>SUM(D8:D14)</f>
        <v>311000</v>
      </c>
      <c r="E15" s="47">
        <f>SUM(E8:E14)</f>
        <v>133000</v>
      </c>
      <c r="F15" s="47">
        <f>SUM(F8:F14)</f>
        <v>0</v>
      </c>
      <c r="G15" s="86">
        <f t="shared" si="0"/>
        <v>444000</v>
      </c>
      <c r="H15" s="199"/>
      <c r="I15" s="199"/>
      <c r="J15" s="199"/>
      <c r="K15" s="199"/>
      <c r="L15" s="199"/>
      <c r="M15" s="199"/>
    </row>
    <row r="16" spans="2:13" s="36" customFormat="1" x14ac:dyDescent="0.35">
      <c r="B16" s="203"/>
      <c r="C16" s="48"/>
      <c r="D16" s="49"/>
      <c r="E16" s="49"/>
      <c r="F16" s="49"/>
      <c r="G16" s="87"/>
      <c r="H16" s="203"/>
      <c r="I16" s="203"/>
      <c r="J16" s="203"/>
      <c r="K16" s="203"/>
      <c r="L16" s="203"/>
      <c r="M16" s="203"/>
    </row>
    <row r="17" spans="3:7" x14ac:dyDescent="0.35">
      <c r="C17" s="257" t="s">
        <v>305</v>
      </c>
      <c r="D17" s="258"/>
      <c r="E17" s="258"/>
      <c r="F17" s="258"/>
      <c r="G17" s="259"/>
    </row>
    <row r="18" spans="3:7" ht="27" customHeight="1" thickBot="1" x14ac:dyDescent="0.4">
      <c r="C18" s="44" t="s">
        <v>306</v>
      </c>
      <c r="D18" s="45">
        <f>'1) Tableau budgétaire 1'!D27</f>
        <v>420000</v>
      </c>
      <c r="E18" s="45">
        <f>'1) Tableau budgétaire 1'!E27</f>
        <v>140000</v>
      </c>
      <c r="F18" s="45">
        <f>'1) Tableau budgétaire 1'!F27</f>
        <v>0</v>
      </c>
      <c r="G18" s="46">
        <f t="shared" ref="G18:G26" si="1">SUM(D18:F18)</f>
        <v>560000</v>
      </c>
    </row>
    <row r="19" spans="3:7" x14ac:dyDescent="0.35">
      <c r="C19" s="42" t="s">
        <v>297</v>
      </c>
      <c r="D19" s="200"/>
      <c r="E19" s="201"/>
      <c r="F19" s="201"/>
      <c r="G19" s="43">
        <f t="shared" si="1"/>
        <v>0</v>
      </c>
    </row>
    <row r="20" spans="3:7" x14ac:dyDescent="0.35">
      <c r="C20" s="33" t="s">
        <v>298</v>
      </c>
      <c r="D20" s="202">
        <v>102000</v>
      </c>
      <c r="E20" s="159"/>
      <c r="F20" s="159"/>
      <c r="G20" s="41">
        <f t="shared" si="1"/>
        <v>102000</v>
      </c>
    </row>
    <row r="21" spans="3:7" ht="31" x14ac:dyDescent="0.35">
      <c r="C21" s="33" t="s">
        <v>299</v>
      </c>
      <c r="D21" s="202">
        <v>185300</v>
      </c>
      <c r="E21" s="202"/>
      <c r="F21" s="202"/>
      <c r="G21" s="41">
        <f t="shared" si="1"/>
        <v>185300</v>
      </c>
    </row>
    <row r="22" spans="3:7" x14ac:dyDescent="0.35">
      <c r="C22" s="34" t="s">
        <v>300</v>
      </c>
      <c r="D22" s="202">
        <v>30000</v>
      </c>
      <c r="E22" s="202">
        <v>89000</v>
      </c>
      <c r="F22" s="202"/>
      <c r="G22" s="41">
        <f t="shared" si="1"/>
        <v>119000</v>
      </c>
    </row>
    <row r="23" spans="3:7" x14ac:dyDescent="0.35">
      <c r="C23" s="33" t="s">
        <v>301</v>
      </c>
      <c r="D23" s="202">
        <v>50000</v>
      </c>
      <c r="E23" s="202">
        <v>29000</v>
      </c>
      <c r="F23" s="202"/>
      <c r="G23" s="41">
        <f t="shared" si="1"/>
        <v>79000</v>
      </c>
    </row>
    <row r="24" spans="3:7" x14ac:dyDescent="0.35">
      <c r="C24" s="33" t="s">
        <v>302</v>
      </c>
      <c r="D24" s="202">
        <v>32000</v>
      </c>
      <c r="E24" s="202"/>
      <c r="F24" s="202"/>
      <c r="G24" s="41">
        <f t="shared" si="1"/>
        <v>32000</v>
      </c>
    </row>
    <row r="25" spans="3:7" ht="31" x14ac:dyDescent="0.35">
      <c r="C25" s="33" t="s">
        <v>303</v>
      </c>
      <c r="D25" s="202">
        <v>20700</v>
      </c>
      <c r="E25" s="202">
        <v>22000</v>
      </c>
      <c r="F25" s="202"/>
      <c r="G25" s="41">
        <f t="shared" si="1"/>
        <v>42700</v>
      </c>
    </row>
    <row r="26" spans="3:7" x14ac:dyDescent="0.35">
      <c r="C26" s="37" t="s">
        <v>304</v>
      </c>
      <c r="D26" s="47">
        <f>SUM(D19:D25)</f>
        <v>420000</v>
      </c>
      <c r="E26" s="47">
        <f>SUM(E19:E25)</f>
        <v>140000</v>
      </c>
      <c r="F26" s="47">
        <f>SUM(F19:F25)</f>
        <v>0</v>
      </c>
      <c r="G26" s="41">
        <f t="shared" si="1"/>
        <v>560000</v>
      </c>
    </row>
    <row r="27" spans="3:7" s="36" customFormat="1" x14ac:dyDescent="0.35">
      <c r="C27" s="48"/>
      <c r="D27" s="49"/>
      <c r="E27" s="49"/>
      <c r="F27" s="49"/>
      <c r="G27" s="50"/>
    </row>
    <row r="28" spans="3:7" x14ac:dyDescent="0.35">
      <c r="C28" s="257" t="s">
        <v>307</v>
      </c>
      <c r="D28" s="258"/>
      <c r="E28" s="258"/>
      <c r="F28" s="258"/>
      <c r="G28" s="259"/>
    </row>
    <row r="29" spans="3:7" ht="21.75" customHeight="1" thickBot="1" x14ac:dyDescent="0.4">
      <c r="C29" s="44" t="s">
        <v>308</v>
      </c>
      <c r="D29" s="45">
        <f>'1) Tableau budgétaire 1'!D37</f>
        <v>0</v>
      </c>
      <c r="E29" s="45">
        <f>'1) Tableau budgétaire 1'!E37</f>
        <v>0</v>
      </c>
      <c r="F29" s="45">
        <f>'1) Tableau budgétaire 1'!F37</f>
        <v>0</v>
      </c>
      <c r="G29" s="46">
        <f t="shared" ref="G29:G37" si="2">SUM(D29:F29)</f>
        <v>0</v>
      </c>
    </row>
    <row r="30" spans="3:7" x14ac:dyDescent="0.35">
      <c r="C30" s="42" t="s">
        <v>297</v>
      </c>
      <c r="D30" s="200"/>
      <c r="E30" s="201"/>
      <c r="F30" s="201"/>
      <c r="G30" s="43">
        <f t="shared" si="2"/>
        <v>0</v>
      </c>
    </row>
    <row r="31" spans="3:7" s="36" customFormat="1" ht="15.75" customHeight="1" x14ac:dyDescent="0.35">
      <c r="C31" s="33" t="s">
        <v>298</v>
      </c>
      <c r="D31" s="202"/>
      <c r="E31" s="159"/>
      <c r="F31" s="159"/>
      <c r="G31" s="41">
        <f t="shared" si="2"/>
        <v>0</v>
      </c>
    </row>
    <row r="32" spans="3:7" s="36" customFormat="1" ht="31" x14ac:dyDescent="0.35">
      <c r="C32" s="33" t="s">
        <v>299</v>
      </c>
      <c r="D32" s="202"/>
      <c r="E32" s="202"/>
      <c r="F32" s="202"/>
      <c r="G32" s="41">
        <f t="shared" si="2"/>
        <v>0</v>
      </c>
    </row>
    <row r="33" spans="3:8" s="36" customFormat="1" x14ac:dyDescent="0.35">
      <c r="C33" s="34" t="s">
        <v>300</v>
      </c>
      <c r="D33" s="202"/>
      <c r="E33" s="202"/>
      <c r="F33" s="202"/>
      <c r="G33" s="41">
        <f t="shared" si="2"/>
        <v>0</v>
      </c>
      <c r="H33" s="203"/>
    </row>
    <row r="34" spans="3:8" x14ac:dyDescent="0.35">
      <c r="C34" s="33" t="s">
        <v>301</v>
      </c>
      <c r="D34" s="202"/>
      <c r="E34" s="202"/>
      <c r="F34" s="202"/>
      <c r="G34" s="41">
        <f t="shared" si="2"/>
        <v>0</v>
      </c>
      <c r="H34" s="199"/>
    </row>
    <row r="35" spans="3:8" x14ac:dyDescent="0.35">
      <c r="C35" s="33" t="s">
        <v>302</v>
      </c>
      <c r="D35" s="202"/>
      <c r="E35" s="202"/>
      <c r="F35" s="202"/>
      <c r="G35" s="41">
        <f t="shared" si="2"/>
        <v>0</v>
      </c>
      <c r="H35" s="199"/>
    </row>
    <row r="36" spans="3:8" ht="31" x14ac:dyDescent="0.35">
      <c r="C36" s="33" t="s">
        <v>303</v>
      </c>
      <c r="D36" s="202"/>
      <c r="E36" s="202"/>
      <c r="F36" s="202"/>
      <c r="G36" s="41">
        <f t="shared" si="2"/>
        <v>0</v>
      </c>
      <c r="H36" s="199"/>
    </row>
    <row r="37" spans="3:8" x14ac:dyDescent="0.35">
      <c r="C37" s="93" t="s">
        <v>304</v>
      </c>
      <c r="D37" s="94">
        <f>SUM(D30:D36)</f>
        <v>0</v>
      </c>
      <c r="E37" s="94">
        <f>SUM(E30:E36)</f>
        <v>0</v>
      </c>
      <c r="F37" s="94">
        <f>SUM(F30:F36)</f>
        <v>0</v>
      </c>
      <c r="G37" s="95">
        <f t="shared" si="2"/>
        <v>0</v>
      </c>
      <c r="H37" s="204">
        <f>D29-D37</f>
        <v>0</v>
      </c>
    </row>
    <row r="38" spans="3:8" x14ac:dyDescent="0.35">
      <c r="C38" s="205"/>
      <c r="D38" s="206"/>
      <c r="E38" s="206"/>
      <c r="F38" s="206"/>
      <c r="G38" s="207"/>
      <c r="H38" s="199"/>
    </row>
    <row r="39" spans="3:8" s="36" customFormat="1" x14ac:dyDescent="0.35">
      <c r="C39" s="260" t="s">
        <v>309</v>
      </c>
      <c r="D39" s="261"/>
      <c r="E39" s="261"/>
      <c r="F39" s="261"/>
      <c r="G39" s="262"/>
      <c r="H39" s="203"/>
    </row>
    <row r="40" spans="3:8" ht="20.25" customHeight="1" thickBot="1" x14ac:dyDescent="0.4">
      <c r="C40" s="44" t="s">
        <v>310</v>
      </c>
      <c r="D40" s="45">
        <f>'1) Tableau budgétaire 1'!D47</f>
        <v>0</v>
      </c>
      <c r="E40" s="45">
        <f>'1) Tableau budgétaire 1'!E47</f>
        <v>0</v>
      </c>
      <c r="F40" s="45">
        <f>'1) Tableau budgétaire 1'!F57</f>
        <v>0</v>
      </c>
      <c r="G40" s="46">
        <f t="shared" ref="G40:G48" si="3">SUM(D40:F40)</f>
        <v>0</v>
      </c>
      <c r="H40" s="199"/>
    </row>
    <row r="41" spans="3:8" x14ac:dyDescent="0.35">
      <c r="C41" s="42" t="s">
        <v>297</v>
      </c>
      <c r="D41" s="200"/>
      <c r="E41" s="201"/>
      <c r="F41" s="201"/>
      <c r="G41" s="43">
        <f t="shared" si="3"/>
        <v>0</v>
      </c>
      <c r="H41" s="199"/>
    </row>
    <row r="42" spans="3:8" ht="15.75" customHeight="1" x14ac:dyDescent="0.35">
      <c r="C42" s="33" t="s">
        <v>298</v>
      </c>
      <c r="D42" s="202"/>
      <c r="E42" s="159"/>
      <c r="F42" s="159"/>
      <c r="G42" s="41">
        <f t="shared" si="3"/>
        <v>0</v>
      </c>
      <c r="H42" s="199"/>
    </row>
    <row r="43" spans="3:8" ht="32.25" customHeight="1" x14ac:dyDescent="0.35">
      <c r="C43" s="33" t="s">
        <v>299</v>
      </c>
      <c r="D43" s="202"/>
      <c r="E43" s="202"/>
      <c r="F43" s="202"/>
      <c r="G43" s="41">
        <f t="shared" si="3"/>
        <v>0</v>
      </c>
      <c r="H43" s="199"/>
    </row>
    <row r="44" spans="3:8" s="36" customFormat="1" x14ac:dyDescent="0.35">
      <c r="C44" s="34" t="s">
        <v>300</v>
      </c>
      <c r="D44" s="202"/>
      <c r="E44" s="202"/>
      <c r="F44" s="202"/>
      <c r="G44" s="41">
        <f t="shared" si="3"/>
        <v>0</v>
      </c>
      <c r="H44" s="203"/>
    </row>
    <row r="45" spans="3:8" x14ac:dyDescent="0.35">
      <c r="C45" s="33" t="s">
        <v>301</v>
      </c>
      <c r="D45" s="202"/>
      <c r="E45" s="202"/>
      <c r="F45" s="202"/>
      <c r="G45" s="41">
        <f t="shared" si="3"/>
        <v>0</v>
      </c>
      <c r="H45" s="199"/>
    </row>
    <row r="46" spans="3:8" x14ac:dyDescent="0.35">
      <c r="C46" s="33" t="s">
        <v>302</v>
      </c>
      <c r="D46" s="202"/>
      <c r="E46" s="202"/>
      <c r="F46" s="202"/>
      <c r="G46" s="41">
        <f t="shared" si="3"/>
        <v>0</v>
      </c>
      <c r="H46" s="199"/>
    </row>
    <row r="47" spans="3:8" ht="31" x14ac:dyDescent="0.35">
      <c r="C47" s="33" t="s">
        <v>303</v>
      </c>
      <c r="D47" s="202"/>
      <c r="E47" s="202"/>
      <c r="F47" s="202"/>
      <c r="G47" s="41">
        <f t="shared" si="3"/>
        <v>0</v>
      </c>
      <c r="H47" s="199"/>
    </row>
    <row r="48" spans="3:8" ht="21" customHeight="1" x14ac:dyDescent="0.35">
      <c r="C48" s="37" t="s">
        <v>304</v>
      </c>
      <c r="D48" s="47">
        <f>SUM(D41:D47)</f>
        <v>0</v>
      </c>
      <c r="E48" s="47">
        <f>SUM(E41:E47)</f>
        <v>0</v>
      </c>
      <c r="F48" s="47">
        <f>SUM(F41:F47)</f>
        <v>0</v>
      </c>
      <c r="G48" s="41">
        <f t="shared" si="3"/>
        <v>0</v>
      </c>
      <c r="H48" s="199"/>
    </row>
    <row r="49" spans="2:7" s="36" customFormat="1" ht="22.5" customHeight="1" x14ac:dyDescent="0.35">
      <c r="B49" s="203"/>
      <c r="C49" s="51"/>
      <c r="D49" s="49"/>
      <c r="E49" s="49"/>
      <c r="F49" s="49"/>
      <c r="G49" s="50"/>
    </row>
    <row r="50" spans="2:7" s="36" customFormat="1" x14ac:dyDescent="0.35">
      <c r="B50" s="203"/>
      <c r="C50" s="257" t="s">
        <v>311</v>
      </c>
      <c r="D50" s="258"/>
      <c r="E50" s="258"/>
      <c r="F50" s="258"/>
      <c r="G50" s="259"/>
    </row>
    <row r="51" spans="2:7" ht="20.25" customHeight="1" thickBot="1" x14ac:dyDescent="0.4">
      <c r="B51" s="199"/>
      <c r="C51" s="44" t="s">
        <v>312</v>
      </c>
      <c r="D51" s="45">
        <f>'1) Tableau budgétaire 1'!D57</f>
        <v>0</v>
      </c>
      <c r="E51" s="45">
        <f>'1) Tableau budgétaire 1'!E57</f>
        <v>0</v>
      </c>
      <c r="F51" s="45">
        <f>'1) Tableau budgétaire 1'!F59</f>
        <v>0</v>
      </c>
      <c r="G51" s="46">
        <f t="shared" ref="G51:G58" si="4">SUM(D51:F51)</f>
        <v>0</v>
      </c>
    </row>
    <row r="52" spans="2:7" x14ac:dyDescent="0.35">
      <c r="B52" s="199"/>
      <c r="C52" s="42" t="s">
        <v>297</v>
      </c>
      <c r="D52" s="200"/>
      <c r="E52" s="201"/>
      <c r="F52" s="201"/>
      <c r="G52" s="43">
        <f t="shared" si="4"/>
        <v>0</v>
      </c>
    </row>
    <row r="53" spans="2:7" ht="15.75" customHeight="1" x14ac:dyDescent="0.35">
      <c r="B53" s="199"/>
      <c r="C53" s="33" t="s">
        <v>298</v>
      </c>
      <c r="D53" s="202"/>
      <c r="E53" s="159"/>
      <c r="F53" s="159"/>
      <c r="G53" s="41">
        <f t="shared" si="4"/>
        <v>0</v>
      </c>
    </row>
    <row r="54" spans="2:7" ht="32.25" customHeight="1" x14ac:dyDescent="0.35">
      <c r="B54" s="199"/>
      <c r="C54" s="33" t="s">
        <v>299</v>
      </c>
      <c r="D54" s="202"/>
      <c r="E54" s="202"/>
      <c r="F54" s="202"/>
      <c r="G54" s="41">
        <f t="shared" si="4"/>
        <v>0</v>
      </c>
    </row>
    <row r="55" spans="2:7" s="36" customFormat="1" x14ac:dyDescent="0.35">
      <c r="B55" s="203"/>
      <c r="C55" s="34" t="s">
        <v>300</v>
      </c>
      <c r="D55" s="202"/>
      <c r="E55" s="202"/>
      <c r="F55" s="202"/>
      <c r="G55" s="41">
        <f t="shared" si="4"/>
        <v>0</v>
      </c>
    </row>
    <row r="56" spans="2:7" x14ac:dyDescent="0.35">
      <c r="B56" s="199"/>
      <c r="C56" s="33" t="s">
        <v>301</v>
      </c>
      <c r="D56" s="202"/>
      <c r="E56" s="202"/>
      <c r="F56" s="202"/>
      <c r="G56" s="41">
        <f t="shared" si="4"/>
        <v>0</v>
      </c>
    </row>
    <row r="57" spans="2:7" x14ac:dyDescent="0.35">
      <c r="B57" s="199"/>
      <c r="C57" s="33" t="s">
        <v>302</v>
      </c>
      <c r="D57" s="202"/>
      <c r="E57" s="202"/>
      <c r="F57" s="202"/>
      <c r="G57" s="41">
        <f t="shared" si="4"/>
        <v>0</v>
      </c>
    </row>
    <row r="58" spans="2:7" ht="31" x14ac:dyDescent="0.35">
      <c r="B58" s="199"/>
      <c r="C58" s="33" t="s">
        <v>303</v>
      </c>
      <c r="D58" s="202"/>
      <c r="E58" s="202"/>
      <c r="F58" s="202"/>
      <c r="G58" s="41">
        <f t="shared" si="4"/>
        <v>0</v>
      </c>
    </row>
    <row r="59" spans="2:7" ht="21" customHeight="1" x14ac:dyDescent="0.35">
      <c r="B59" s="199"/>
      <c r="C59" s="93" t="s">
        <v>304</v>
      </c>
      <c r="D59" s="94">
        <f>SUM(D52:D58)</f>
        <v>0</v>
      </c>
      <c r="E59" s="94">
        <f>SUM(E52:E58)</f>
        <v>0</v>
      </c>
      <c r="F59" s="94">
        <f>SUM(F52:F58)</f>
        <v>0</v>
      </c>
      <c r="G59" s="95">
        <f>SUM(D59:F59)</f>
        <v>0</v>
      </c>
    </row>
    <row r="60" spans="2:7" s="36" customFormat="1" ht="22.5" customHeight="1" x14ac:dyDescent="0.35">
      <c r="B60" s="203"/>
      <c r="C60" s="51"/>
      <c r="D60" s="49"/>
      <c r="E60" s="49"/>
      <c r="F60" s="49"/>
      <c r="G60" s="50"/>
    </row>
    <row r="61" spans="2:7" x14ac:dyDescent="0.35">
      <c r="B61" s="257" t="s">
        <v>313</v>
      </c>
      <c r="C61" s="258"/>
      <c r="D61" s="258"/>
      <c r="E61" s="258"/>
      <c r="F61" s="258"/>
      <c r="G61" s="259"/>
    </row>
    <row r="62" spans="2:7" x14ac:dyDescent="0.35">
      <c r="B62" s="199"/>
      <c r="C62" s="257" t="s">
        <v>91</v>
      </c>
      <c r="D62" s="258"/>
      <c r="E62" s="258"/>
      <c r="F62" s="258"/>
      <c r="G62" s="259"/>
    </row>
    <row r="63" spans="2:7" ht="24" customHeight="1" thickBot="1" x14ac:dyDescent="0.4">
      <c r="B63" s="199"/>
      <c r="C63" s="44" t="s">
        <v>314</v>
      </c>
      <c r="D63" s="45">
        <f>'1) Tableau budgétaire 1'!D69</f>
        <v>108000</v>
      </c>
      <c r="E63" s="45">
        <f>'1) Tableau budgétaire 1'!E69</f>
        <v>75000</v>
      </c>
      <c r="F63" s="45">
        <f>'1) Tableau budgétaire 1'!F69</f>
        <v>0</v>
      </c>
      <c r="G63" s="46">
        <f>SUM(D63:F63)</f>
        <v>183000</v>
      </c>
    </row>
    <row r="64" spans="2:7" ht="15.75" customHeight="1" x14ac:dyDescent="0.35">
      <c r="B64" s="199"/>
      <c r="C64" s="42" t="s">
        <v>297</v>
      </c>
      <c r="D64" s="200"/>
      <c r="E64" s="201"/>
      <c r="F64" s="201"/>
      <c r="G64" s="43">
        <f t="shared" ref="G64:G71" si="5">SUM(D64:F64)</f>
        <v>0</v>
      </c>
    </row>
    <row r="65" spans="2:7" ht="15.75" customHeight="1" x14ac:dyDescent="0.35">
      <c r="B65" s="199"/>
      <c r="C65" s="33" t="s">
        <v>298</v>
      </c>
      <c r="D65" s="202">
        <v>11000</v>
      </c>
      <c r="E65" s="159">
        <v>4000</v>
      </c>
      <c r="F65" s="159"/>
      <c r="G65" s="41">
        <f t="shared" si="5"/>
        <v>15000</v>
      </c>
    </row>
    <row r="66" spans="2:7" ht="15.75" customHeight="1" x14ac:dyDescent="0.35">
      <c r="B66" s="199"/>
      <c r="C66" s="33" t="s">
        <v>299</v>
      </c>
      <c r="D66" s="202"/>
      <c r="E66" s="202"/>
      <c r="F66" s="202"/>
      <c r="G66" s="41">
        <f t="shared" si="5"/>
        <v>0</v>
      </c>
    </row>
    <row r="67" spans="2:7" ht="18.75" customHeight="1" x14ac:dyDescent="0.35">
      <c r="B67" s="199"/>
      <c r="C67" s="34" t="s">
        <v>300</v>
      </c>
      <c r="D67" s="202">
        <v>10000</v>
      </c>
      <c r="E67" s="202">
        <v>36000</v>
      </c>
      <c r="F67" s="202"/>
      <c r="G67" s="41">
        <f t="shared" si="5"/>
        <v>46000</v>
      </c>
    </row>
    <row r="68" spans="2:7" x14ac:dyDescent="0.35">
      <c r="B68" s="199"/>
      <c r="C68" s="33" t="s">
        <v>301</v>
      </c>
      <c r="D68" s="202"/>
      <c r="E68" s="202"/>
      <c r="F68" s="202"/>
      <c r="G68" s="41">
        <f t="shared" si="5"/>
        <v>0</v>
      </c>
    </row>
    <row r="69" spans="2:7" s="36" customFormat="1" ht="21.75" customHeight="1" x14ac:dyDescent="0.35">
      <c r="B69" s="199"/>
      <c r="C69" s="33" t="s">
        <v>302</v>
      </c>
      <c r="D69" s="202">
        <v>64000</v>
      </c>
      <c r="E69" s="202">
        <v>20000</v>
      </c>
      <c r="F69" s="202"/>
      <c r="G69" s="41">
        <f t="shared" si="5"/>
        <v>84000</v>
      </c>
    </row>
    <row r="70" spans="2:7" s="36" customFormat="1" ht="31" x14ac:dyDescent="0.35">
      <c r="B70" s="199"/>
      <c r="C70" s="33" t="s">
        <v>303</v>
      </c>
      <c r="D70" s="202">
        <v>23000</v>
      </c>
      <c r="E70" s="202">
        <v>15000</v>
      </c>
      <c r="F70" s="202"/>
      <c r="G70" s="41">
        <f t="shared" si="5"/>
        <v>38000</v>
      </c>
    </row>
    <row r="71" spans="2:7" x14ac:dyDescent="0.35">
      <c r="B71" s="199"/>
      <c r="C71" s="37" t="s">
        <v>304</v>
      </c>
      <c r="D71" s="47">
        <f>SUM(D64:D70)</f>
        <v>108000</v>
      </c>
      <c r="E71" s="47">
        <f>SUM(E64:E70)</f>
        <v>75000</v>
      </c>
      <c r="F71" s="47">
        <f>SUM(F64:F70)</f>
        <v>0</v>
      </c>
      <c r="G71" s="41">
        <f t="shared" si="5"/>
        <v>183000</v>
      </c>
    </row>
    <row r="72" spans="2:7" s="36" customFormat="1" x14ac:dyDescent="0.35">
      <c r="B72" s="203"/>
      <c r="C72" s="48"/>
      <c r="D72" s="49"/>
      <c r="E72" s="49"/>
      <c r="F72" s="49"/>
      <c r="G72" s="50"/>
    </row>
    <row r="73" spans="2:7" x14ac:dyDescent="0.35">
      <c r="B73" s="203"/>
      <c r="C73" s="257" t="s">
        <v>105</v>
      </c>
      <c r="D73" s="258"/>
      <c r="E73" s="258"/>
      <c r="F73" s="258"/>
      <c r="G73" s="259"/>
    </row>
    <row r="74" spans="2:7" ht="21.75" customHeight="1" thickBot="1" x14ac:dyDescent="0.4">
      <c r="B74" s="199"/>
      <c r="C74" s="44" t="s">
        <v>315</v>
      </c>
      <c r="D74" s="45">
        <f>'1) Tableau budgétaire 1'!D79</f>
        <v>175000</v>
      </c>
      <c r="E74" s="45">
        <f>'1) Tableau budgétaire 1'!E79</f>
        <v>108000</v>
      </c>
      <c r="F74" s="45">
        <f>'1) Tableau budgétaire 1'!F79</f>
        <v>0</v>
      </c>
      <c r="G74" s="46">
        <f t="shared" ref="G74:G82" si="6">SUM(D74:F74)</f>
        <v>283000</v>
      </c>
    </row>
    <row r="75" spans="2:7" ht="15.75" customHeight="1" x14ac:dyDescent="0.35">
      <c r="B75" s="199"/>
      <c r="C75" s="42" t="s">
        <v>297</v>
      </c>
      <c r="D75" s="200"/>
      <c r="E75" s="201"/>
      <c r="F75" s="201"/>
      <c r="G75" s="43">
        <f t="shared" si="6"/>
        <v>0</v>
      </c>
    </row>
    <row r="76" spans="2:7" ht="15.75" customHeight="1" x14ac:dyDescent="0.35">
      <c r="B76" s="199"/>
      <c r="C76" s="33" t="s">
        <v>298</v>
      </c>
      <c r="D76" s="202">
        <v>87000</v>
      </c>
      <c r="E76" s="159">
        <v>10000</v>
      </c>
      <c r="F76" s="159"/>
      <c r="G76" s="41">
        <f t="shared" si="6"/>
        <v>97000</v>
      </c>
    </row>
    <row r="77" spans="2:7" ht="15.75" customHeight="1" x14ac:dyDescent="0.35">
      <c r="B77" s="199"/>
      <c r="C77" s="33" t="s">
        <v>299</v>
      </c>
      <c r="D77" s="202"/>
      <c r="E77" s="202"/>
      <c r="F77" s="202"/>
      <c r="G77" s="41">
        <f t="shared" si="6"/>
        <v>0</v>
      </c>
    </row>
    <row r="78" spans="2:7" x14ac:dyDescent="0.35">
      <c r="B78" s="199"/>
      <c r="C78" s="34" t="s">
        <v>300</v>
      </c>
      <c r="D78" s="202"/>
      <c r="E78" s="202">
        <v>64000</v>
      </c>
      <c r="F78" s="202"/>
      <c r="G78" s="41">
        <f t="shared" si="6"/>
        <v>64000</v>
      </c>
    </row>
    <row r="79" spans="2:7" x14ac:dyDescent="0.35">
      <c r="B79" s="199"/>
      <c r="C79" s="33" t="s">
        <v>301</v>
      </c>
      <c r="D79" s="202">
        <v>15000</v>
      </c>
      <c r="E79" s="202">
        <v>12000</v>
      </c>
      <c r="F79" s="202"/>
      <c r="G79" s="41">
        <f t="shared" si="6"/>
        <v>27000</v>
      </c>
    </row>
    <row r="80" spans="2:7" x14ac:dyDescent="0.35">
      <c r="B80" s="199"/>
      <c r="C80" s="33" t="s">
        <v>302</v>
      </c>
      <c r="D80" s="202">
        <v>45000</v>
      </c>
      <c r="E80" s="202"/>
      <c r="F80" s="202"/>
      <c r="G80" s="41">
        <f t="shared" si="6"/>
        <v>45000</v>
      </c>
    </row>
    <row r="81" spans="2:7" ht="31" x14ac:dyDescent="0.35">
      <c r="B81" s="199"/>
      <c r="C81" s="33" t="s">
        <v>303</v>
      </c>
      <c r="D81" s="202">
        <v>28000</v>
      </c>
      <c r="E81" s="202">
        <v>22000</v>
      </c>
      <c r="F81" s="202"/>
      <c r="G81" s="41">
        <f t="shared" si="6"/>
        <v>50000</v>
      </c>
    </row>
    <row r="82" spans="2:7" x14ac:dyDescent="0.35">
      <c r="B82" s="199"/>
      <c r="C82" s="37" t="s">
        <v>304</v>
      </c>
      <c r="D82" s="47">
        <f>SUM(D75:D81)</f>
        <v>175000</v>
      </c>
      <c r="E82" s="47">
        <f>SUM(E75:E81)</f>
        <v>108000</v>
      </c>
      <c r="F82" s="47">
        <f>SUM(F75:F81)</f>
        <v>0</v>
      </c>
      <c r="G82" s="41">
        <f t="shared" si="6"/>
        <v>283000</v>
      </c>
    </row>
    <row r="83" spans="2:7" s="36" customFormat="1" x14ac:dyDescent="0.35">
      <c r="B83" s="203"/>
      <c r="C83" s="48"/>
      <c r="D83" s="49"/>
      <c r="E83" s="49"/>
      <c r="F83" s="49"/>
      <c r="G83" s="50"/>
    </row>
    <row r="84" spans="2:7" x14ac:dyDescent="0.35">
      <c r="B84" s="199"/>
      <c r="C84" s="257" t="s">
        <v>123</v>
      </c>
      <c r="D84" s="258"/>
      <c r="E84" s="258"/>
      <c r="F84" s="258"/>
      <c r="G84" s="259"/>
    </row>
    <row r="85" spans="2:7" ht="21.75" customHeight="1" thickBot="1" x14ac:dyDescent="0.4">
      <c r="B85" s="203"/>
      <c r="C85" s="44" t="s">
        <v>316</v>
      </c>
      <c r="D85" s="45">
        <f>'1) Tableau budgétaire 1'!D89</f>
        <v>380000</v>
      </c>
      <c r="E85" s="45">
        <f>'1) Tableau budgétaire 1'!E89</f>
        <v>130000</v>
      </c>
      <c r="F85" s="45">
        <f>'1) Tableau budgétaire 1'!F89</f>
        <v>0</v>
      </c>
      <c r="G85" s="46">
        <f t="shared" ref="G85:G93" si="7">SUM(D85:F85)</f>
        <v>510000</v>
      </c>
    </row>
    <row r="86" spans="2:7" ht="18" customHeight="1" x14ac:dyDescent="0.35">
      <c r="B86" s="199"/>
      <c r="C86" s="42" t="s">
        <v>297</v>
      </c>
      <c r="D86" s="200"/>
      <c r="E86" s="201"/>
      <c r="F86" s="201"/>
      <c r="G86" s="43">
        <f t="shared" si="7"/>
        <v>0</v>
      </c>
    </row>
    <row r="87" spans="2:7" ht="15.75" customHeight="1" x14ac:dyDescent="0.35">
      <c r="B87" s="199"/>
      <c r="C87" s="33" t="s">
        <v>298</v>
      </c>
      <c r="D87" s="202">
        <v>50000</v>
      </c>
      <c r="E87" s="159">
        <v>10000</v>
      </c>
      <c r="F87" s="159"/>
      <c r="G87" s="41">
        <f t="shared" si="7"/>
        <v>60000</v>
      </c>
    </row>
    <row r="88" spans="2:7" s="36" customFormat="1" ht="15.75" customHeight="1" x14ac:dyDescent="0.35">
      <c r="B88" s="199"/>
      <c r="C88" s="33" t="s">
        <v>299</v>
      </c>
      <c r="D88" s="202"/>
      <c r="E88" s="202"/>
      <c r="F88" s="202"/>
      <c r="G88" s="41">
        <f t="shared" si="7"/>
        <v>0</v>
      </c>
    </row>
    <row r="89" spans="2:7" x14ac:dyDescent="0.35">
      <c r="B89" s="203"/>
      <c r="C89" s="34" t="s">
        <v>300</v>
      </c>
      <c r="D89" s="202"/>
      <c r="E89" s="202">
        <v>75000</v>
      </c>
      <c r="F89" s="202"/>
      <c r="G89" s="41">
        <f t="shared" si="7"/>
        <v>75000</v>
      </c>
    </row>
    <row r="90" spans="2:7" x14ac:dyDescent="0.35">
      <c r="B90" s="203"/>
      <c r="C90" s="33" t="s">
        <v>301</v>
      </c>
      <c r="D90" s="202">
        <v>10000</v>
      </c>
      <c r="E90" s="202">
        <v>30000</v>
      </c>
      <c r="F90" s="202"/>
      <c r="G90" s="41">
        <f t="shared" si="7"/>
        <v>40000</v>
      </c>
    </row>
    <row r="91" spans="2:7" x14ac:dyDescent="0.35">
      <c r="B91" s="203"/>
      <c r="C91" s="33" t="s">
        <v>302</v>
      </c>
      <c r="D91" s="202">
        <v>301000</v>
      </c>
      <c r="E91" s="202"/>
      <c r="F91" s="202"/>
      <c r="G91" s="41">
        <f t="shared" si="7"/>
        <v>301000</v>
      </c>
    </row>
    <row r="92" spans="2:7" ht="31" x14ac:dyDescent="0.35">
      <c r="B92" s="199"/>
      <c r="C92" s="33" t="s">
        <v>303</v>
      </c>
      <c r="D92" s="202">
        <v>19000</v>
      </c>
      <c r="E92" s="202">
        <v>15000</v>
      </c>
      <c r="F92" s="202"/>
      <c r="G92" s="41">
        <f t="shared" si="7"/>
        <v>34000</v>
      </c>
    </row>
    <row r="93" spans="2:7" x14ac:dyDescent="0.35">
      <c r="B93" s="199"/>
      <c r="C93" s="37" t="s">
        <v>304</v>
      </c>
      <c r="D93" s="47">
        <f>SUM(D86:D92)</f>
        <v>380000</v>
      </c>
      <c r="E93" s="47">
        <f>SUM(E86:E92)</f>
        <v>130000</v>
      </c>
      <c r="F93" s="47">
        <f>SUM(F86:F92)</f>
        <v>0</v>
      </c>
      <c r="G93" s="41">
        <f t="shared" si="7"/>
        <v>510000</v>
      </c>
    </row>
    <row r="94" spans="2:7" s="36" customFormat="1" x14ac:dyDescent="0.35">
      <c r="B94" s="203"/>
      <c r="C94" s="48"/>
      <c r="D94" s="49"/>
      <c r="E94" s="49"/>
      <c r="F94" s="49"/>
      <c r="G94" s="50"/>
    </row>
    <row r="95" spans="2:7" x14ac:dyDescent="0.35">
      <c r="B95" s="199"/>
      <c r="C95" s="257" t="s">
        <v>137</v>
      </c>
      <c r="D95" s="258"/>
      <c r="E95" s="258"/>
      <c r="F95" s="258"/>
      <c r="G95" s="259"/>
    </row>
    <row r="96" spans="2:7" ht="21.75" customHeight="1" thickBot="1" x14ac:dyDescent="0.4">
      <c r="B96" s="199"/>
      <c r="C96" s="44" t="s">
        <v>317</v>
      </c>
      <c r="D96" s="45">
        <f>'1) Tableau budgétaire 1'!D99</f>
        <v>130000</v>
      </c>
      <c r="E96" s="45">
        <f>'1) Tableau budgétaire 1'!E99</f>
        <v>142000</v>
      </c>
      <c r="F96" s="45">
        <f>'1) Tableau budgétaire 1'!F99</f>
        <v>0</v>
      </c>
      <c r="G96" s="46">
        <f t="shared" ref="G96:G104" si="8">SUM(D96:F96)</f>
        <v>272000</v>
      </c>
    </row>
    <row r="97" spans="2:7" ht="15.75" customHeight="1" x14ac:dyDescent="0.35">
      <c r="B97" s="199"/>
      <c r="C97" s="42" t="s">
        <v>297</v>
      </c>
      <c r="D97" s="200"/>
      <c r="E97" s="201"/>
      <c r="F97" s="201"/>
      <c r="G97" s="43">
        <f t="shared" si="8"/>
        <v>0</v>
      </c>
    </row>
    <row r="98" spans="2:7" ht="15.75" customHeight="1" x14ac:dyDescent="0.35">
      <c r="B98" s="203"/>
      <c r="C98" s="33" t="s">
        <v>298</v>
      </c>
      <c r="D98" s="202"/>
      <c r="E98" s="159"/>
      <c r="F98" s="159"/>
      <c r="G98" s="41">
        <f t="shared" si="8"/>
        <v>0</v>
      </c>
    </row>
    <row r="99" spans="2:7" ht="15.75" customHeight="1" x14ac:dyDescent="0.35">
      <c r="B99" s="199"/>
      <c r="C99" s="33" t="s">
        <v>299</v>
      </c>
      <c r="D99" s="202"/>
      <c r="E99" s="202"/>
      <c r="F99" s="202"/>
      <c r="G99" s="41">
        <f t="shared" si="8"/>
        <v>0</v>
      </c>
    </row>
    <row r="100" spans="2:7" x14ac:dyDescent="0.35">
      <c r="B100" s="199"/>
      <c r="C100" s="34" t="s">
        <v>300</v>
      </c>
      <c r="D100" s="202"/>
      <c r="E100" s="202">
        <v>102000</v>
      </c>
      <c r="F100" s="202"/>
      <c r="G100" s="41">
        <f t="shared" si="8"/>
        <v>102000</v>
      </c>
    </row>
    <row r="101" spans="2:7" x14ac:dyDescent="0.35">
      <c r="B101" s="199"/>
      <c r="C101" s="33" t="s">
        <v>301</v>
      </c>
      <c r="D101" s="202"/>
      <c r="E101" s="202">
        <v>30000</v>
      </c>
      <c r="F101" s="202"/>
      <c r="G101" s="41">
        <f t="shared" si="8"/>
        <v>30000</v>
      </c>
    </row>
    <row r="102" spans="2:7" ht="25.5" customHeight="1" x14ac:dyDescent="0.35">
      <c r="B102" s="199"/>
      <c r="C102" s="33" t="s">
        <v>302</v>
      </c>
      <c r="D102" s="202">
        <v>110000</v>
      </c>
      <c r="E102" s="202"/>
      <c r="F102" s="202"/>
      <c r="G102" s="41">
        <f t="shared" si="8"/>
        <v>110000</v>
      </c>
    </row>
    <row r="103" spans="2:7" ht="31" x14ac:dyDescent="0.35">
      <c r="B103" s="203"/>
      <c r="C103" s="33" t="s">
        <v>303</v>
      </c>
      <c r="D103" s="202">
        <v>20000</v>
      </c>
      <c r="E103" s="202">
        <v>10000</v>
      </c>
      <c r="F103" s="202"/>
      <c r="G103" s="41">
        <f t="shared" si="8"/>
        <v>30000</v>
      </c>
    </row>
    <row r="104" spans="2:7" ht="15.75" customHeight="1" x14ac:dyDescent="0.35">
      <c r="B104" s="199"/>
      <c r="C104" s="37" t="s">
        <v>304</v>
      </c>
      <c r="D104" s="47">
        <f>SUM(D97:D103)</f>
        <v>130000</v>
      </c>
      <c r="E104" s="47">
        <f>SUM(E97:E103)</f>
        <v>142000</v>
      </c>
      <c r="F104" s="47">
        <f>SUM(F97:F103)</f>
        <v>0</v>
      </c>
      <c r="G104" s="41">
        <f t="shared" si="8"/>
        <v>272000</v>
      </c>
    </row>
    <row r="105" spans="2:7" ht="25.5" customHeight="1" x14ac:dyDescent="0.35">
      <c r="B105" s="199"/>
      <c r="C105" s="199"/>
      <c r="D105" s="199"/>
      <c r="E105" s="199"/>
      <c r="F105" s="199"/>
      <c r="G105" s="199"/>
    </row>
    <row r="106" spans="2:7" x14ac:dyDescent="0.35">
      <c r="B106" s="199"/>
      <c r="C106" s="257" t="s">
        <v>151</v>
      </c>
      <c r="D106" s="258"/>
      <c r="E106" s="258"/>
      <c r="F106" s="258"/>
      <c r="G106" s="259"/>
    </row>
    <row r="107" spans="2:7" ht="21.75" customHeight="1" thickBot="1" x14ac:dyDescent="0.4">
      <c r="B107" s="199"/>
      <c r="C107" s="44" t="s">
        <v>317</v>
      </c>
      <c r="D107" s="45">
        <f>'1) Tableau budgétaire 1'!D109</f>
        <v>0</v>
      </c>
      <c r="E107" s="45">
        <f>'1) Tableau budgétaire 1'!E109</f>
        <v>0</v>
      </c>
      <c r="F107" s="45">
        <f>'1) Tableau budgétaire 1'!F110</f>
        <v>0</v>
      </c>
      <c r="G107" s="46">
        <f t="shared" ref="G107:G115" si="9">SUM(D107:F107)</f>
        <v>0</v>
      </c>
    </row>
    <row r="108" spans="2:7" ht="15.75" customHeight="1" x14ac:dyDescent="0.35">
      <c r="B108" s="199"/>
      <c r="C108" s="42" t="s">
        <v>297</v>
      </c>
      <c r="D108" s="200"/>
      <c r="E108" s="201"/>
      <c r="F108" s="201"/>
      <c r="G108" s="43">
        <f t="shared" si="9"/>
        <v>0</v>
      </c>
    </row>
    <row r="109" spans="2:7" ht="15.75" customHeight="1" x14ac:dyDescent="0.35">
      <c r="B109" s="203"/>
      <c r="C109" s="33" t="s">
        <v>298</v>
      </c>
      <c r="D109" s="202"/>
      <c r="E109" s="159"/>
      <c r="F109" s="159"/>
      <c r="G109" s="41">
        <f t="shared" si="9"/>
        <v>0</v>
      </c>
    </row>
    <row r="110" spans="2:7" ht="15.75" customHeight="1" x14ac:dyDescent="0.35">
      <c r="B110" s="199"/>
      <c r="C110" s="33" t="s">
        <v>299</v>
      </c>
      <c r="D110" s="202"/>
      <c r="E110" s="202"/>
      <c r="F110" s="202"/>
      <c r="G110" s="41">
        <f t="shared" si="9"/>
        <v>0</v>
      </c>
    </row>
    <row r="111" spans="2:7" x14ac:dyDescent="0.35">
      <c r="B111" s="199"/>
      <c r="C111" s="34" t="s">
        <v>300</v>
      </c>
      <c r="D111" s="202"/>
      <c r="E111" s="202"/>
      <c r="F111" s="202"/>
      <c r="G111" s="41">
        <f t="shared" si="9"/>
        <v>0</v>
      </c>
    </row>
    <row r="112" spans="2:7" x14ac:dyDescent="0.35">
      <c r="B112" s="199"/>
      <c r="C112" s="33" t="s">
        <v>301</v>
      </c>
      <c r="D112" s="202"/>
      <c r="E112" s="202"/>
      <c r="F112" s="202"/>
      <c r="G112" s="41">
        <f t="shared" si="9"/>
        <v>0</v>
      </c>
    </row>
    <row r="113" spans="2:7" ht="25.5" customHeight="1" x14ac:dyDescent="0.35">
      <c r="B113" s="199"/>
      <c r="C113" s="33" t="s">
        <v>302</v>
      </c>
      <c r="D113" s="202"/>
      <c r="E113" s="202"/>
      <c r="F113" s="202"/>
      <c r="G113" s="41">
        <f t="shared" si="9"/>
        <v>0</v>
      </c>
    </row>
    <row r="114" spans="2:7" ht="31" x14ac:dyDescent="0.35">
      <c r="B114" s="203"/>
      <c r="C114" s="33" t="s">
        <v>303</v>
      </c>
      <c r="D114" s="202"/>
      <c r="E114" s="202"/>
      <c r="F114" s="202"/>
      <c r="G114" s="41">
        <f t="shared" si="9"/>
        <v>0</v>
      </c>
    </row>
    <row r="115" spans="2:7" ht="15.75" customHeight="1" x14ac:dyDescent="0.35">
      <c r="B115" s="199"/>
      <c r="C115" s="37" t="s">
        <v>304</v>
      </c>
      <c r="D115" s="47">
        <f>SUM(D108:D114)</f>
        <v>0</v>
      </c>
      <c r="E115" s="47">
        <f>SUM(E108:E114)</f>
        <v>0</v>
      </c>
      <c r="F115" s="47">
        <f>SUM(F108:F114)</f>
        <v>0</v>
      </c>
      <c r="G115" s="41">
        <f t="shared" si="9"/>
        <v>0</v>
      </c>
    </row>
    <row r="116" spans="2:7" ht="25.5" customHeight="1" x14ac:dyDescent="0.35">
      <c r="B116" s="199"/>
      <c r="C116" s="199"/>
      <c r="D116" s="199"/>
      <c r="E116" s="199"/>
      <c r="F116" s="199"/>
      <c r="G116" s="199"/>
    </row>
    <row r="117" spans="2:7" x14ac:dyDescent="0.35">
      <c r="B117" s="199"/>
      <c r="C117" s="257" t="s">
        <v>160</v>
      </c>
      <c r="D117" s="258"/>
      <c r="E117" s="258"/>
      <c r="F117" s="258"/>
      <c r="G117" s="259"/>
    </row>
    <row r="118" spans="2:7" ht="21.75" customHeight="1" thickBot="1" x14ac:dyDescent="0.4">
      <c r="B118" s="199"/>
      <c r="C118" s="44" t="s">
        <v>317</v>
      </c>
      <c r="D118" s="45">
        <f>'1) Tableau budgétaire 1'!D119</f>
        <v>0</v>
      </c>
      <c r="E118" s="45">
        <f>'1) Tableau budgétaire 1'!E119</f>
        <v>0</v>
      </c>
      <c r="F118" s="45">
        <f>'1) Tableau budgétaire 1'!F121</f>
        <v>0</v>
      </c>
      <c r="G118" s="46">
        <f t="shared" ref="G118:G126" si="10">SUM(D118:F118)</f>
        <v>0</v>
      </c>
    </row>
    <row r="119" spans="2:7" ht="15.75" customHeight="1" x14ac:dyDescent="0.35">
      <c r="B119" s="199"/>
      <c r="C119" s="42" t="s">
        <v>297</v>
      </c>
      <c r="D119" s="200"/>
      <c r="E119" s="201"/>
      <c r="F119" s="201"/>
      <c r="G119" s="43">
        <f t="shared" si="10"/>
        <v>0</v>
      </c>
    </row>
    <row r="120" spans="2:7" ht="15.75" customHeight="1" x14ac:dyDescent="0.35">
      <c r="B120" s="203"/>
      <c r="C120" s="33" t="s">
        <v>298</v>
      </c>
      <c r="D120" s="202"/>
      <c r="E120" s="159"/>
      <c r="F120" s="159"/>
      <c r="G120" s="41">
        <f t="shared" si="10"/>
        <v>0</v>
      </c>
    </row>
    <row r="121" spans="2:7" ht="15.75" customHeight="1" x14ac:dyDescent="0.35">
      <c r="B121" s="199"/>
      <c r="C121" s="33" t="s">
        <v>299</v>
      </c>
      <c r="D121" s="202"/>
      <c r="E121" s="202"/>
      <c r="F121" s="202"/>
      <c r="G121" s="41">
        <f t="shared" si="10"/>
        <v>0</v>
      </c>
    </row>
    <row r="122" spans="2:7" x14ac:dyDescent="0.35">
      <c r="B122" s="199"/>
      <c r="C122" s="34" t="s">
        <v>300</v>
      </c>
      <c r="D122" s="202"/>
      <c r="E122" s="202"/>
      <c r="F122" s="202"/>
      <c r="G122" s="41">
        <f t="shared" si="10"/>
        <v>0</v>
      </c>
    </row>
    <row r="123" spans="2:7" x14ac:dyDescent="0.35">
      <c r="B123" s="199"/>
      <c r="C123" s="33" t="s">
        <v>301</v>
      </c>
      <c r="D123" s="202"/>
      <c r="E123" s="202"/>
      <c r="F123" s="202"/>
      <c r="G123" s="41">
        <f t="shared" si="10"/>
        <v>0</v>
      </c>
    </row>
    <row r="124" spans="2:7" ht="25.5" customHeight="1" x14ac:dyDescent="0.35">
      <c r="B124" s="199"/>
      <c r="C124" s="33" t="s">
        <v>302</v>
      </c>
      <c r="D124" s="202"/>
      <c r="E124" s="202"/>
      <c r="F124" s="202"/>
      <c r="G124" s="41">
        <f t="shared" si="10"/>
        <v>0</v>
      </c>
    </row>
    <row r="125" spans="2:7" ht="31" x14ac:dyDescent="0.35">
      <c r="B125" s="203"/>
      <c r="C125" s="33" t="s">
        <v>303</v>
      </c>
      <c r="D125" s="202"/>
      <c r="E125" s="202"/>
      <c r="F125" s="202"/>
      <c r="G125" s="41">
        <f t="shared" si="10"/>
        <v>0</v>
      </c>
    </row>
    <row r="126" spans="2:7" ht="15.75" customHeight="1" x14ac:dyDescent="0.35">
      <c r="B126" s="199"/>
      <c r="C126" s="37" t="s">
        <v>304</v>
      </c>
      <c r="D126" s="47">
        <f>SUM(D119:D125)</f>
        <v>0</v>
      </c>
      <c r="E126" s="47">
        <f>SUM(E119:E125)</f>
        <v>0</v>
      </c>
      <c r="F126" s="47">
        <f>SUM(F119:F125)</f>
        <v>0</v>
      </c>
      <c r="G126" s="41">
        <f t="shared" si="10"/>
        <v>0</v>
      </c>
    </row>
    <row r="127" spans="2:7" ht="25.5" customHeight="1" x14ac:dyDescent="0.35">
      <c r="B127" s="199"/>
      <c r="C127" s="199"/>
      <c r="D127" s="199"/>
      <c r="E127" s="199"/>
      <c r="F127" s="199"/>
      <c r="G127" s="199"/>
    </row>
    <row r="128" spans="2:7" x14ac:dyDescent="0.35">
      <c r="B128" s="257" t="s">
        <v>318</v>
      </c>
      <c r="C128" s="258"/>
      <c r="D128" s="258"/>
      <c r="E128" s="258"/>
      <c r="F128" s="258"/>
      <c r="G128" s="259"/>
    </row>
    <row r="129" spans="3:7" x14ac:dyDescent="0.35">
      <c r="C129" s="257" t="s">
        <v>171</v>
      </c>
      <c r="D129" s="258"/>
      <c r="E129" s="258"/>
      <c r="F129" s="258"/>
      <c r="G129" s="259"/>
    </row>
    <row r="130" spans="3:7" ht="22.5" customHeight="1" thickBot="1" x14ac:dyDescent="0.4">
      <c r="C130" s="44" t="s">
        <v>319</v>
      </c>
      <c r="D130" s="45">
        <f>'1) Tableau budgétaire 1'!D131</f>
        <v>515000</v>
      </c>
      <c r="E130" s="45">
        <f>'1) Tableau budgétaire 1'!E131</f>
        <v>0</v>
      </c>
      <c r="F130" s="45">
        <f>'1) Tableau budgétaire 1'!F131</f>
        <v>0</v>
      </c>
      <c r="G130" s="46">
        <f>SUM(D130:F130)</f>
        <v>515000</v>
      </c>
    </row>
    <row r="131" spans="3:7" x14ac:dyDescent="0.35">
      <c r="C131" s="42" t="s">
        <v>297</v>
      </c>
      <c r="D131" s="200"/>
      <c r="E131" s="201"/>
      <c r="F131" s="201"/>
      <c r="G131" s="43">
        <f t="shared" ref="G131:G138" si="11">SUM(D131:F131)</f>
        <v>0</v>
      </c>
    </row>
    <row r="132" spans="3:7" x14ac:dyDescent="0.35">
      <c r="C132" s="33" t="s">
        <v>298</v>
      </c>
      <c r="D132" s="202">
        <v>150000</v>
      </c>
      <c r="E132" s="159"/>
      <c r="F132" s="159"/>
      <c r="G132" s="41">
        <f t="shared" si="11"/>
        <v>150000</v>
      </c>
    </row>
    <row r="133" spans="3:7" ht="15.75" customHeight="1" x14ac:dyDescent="0.35">
      <c r="C133" s="33" t="s">
        <v>299</v>
      </c>
      <c r="D133" s="202">
        <v>55000</v>
      </c>
      <c r="E133" s="202"/>
      <c r="F133" s="202"/>
      <c r="G133" s="41">
        <f t="shared" si="11"/>
        <v>55000</v>
      </c>
    </row>
    <row r="134" spans="3:7" x14ac:dyDescent="0.35">
      <c r="C134" s="34" t="s">
        <v>300</v>
      </c>
      <c r="D134" s="202"/>
      <c r="E134" s="202"/>
      <c r="F134" s="202"/>
      <c r="G134" s="41">
        <f t="shared" si="11"/>
        <v>0</v>
      </c>
    </row>
    <row r="135" spans="3:7" x14ac:dyDescent="0.35">
      <c r="C135" s="33" t="s">
        <v>301</v>
      </c>
      <c r="D135" s="202"/>
      <c r="E135" s="202"/>
      <c r="F135" s="202"/>
      <c r="G135" s="41">
        <f t="shared" si="11"/>
        <v>0</v>
      </c>
    </row>
    <row r="136" spans="3:7" x14ac:dyDescent="0.35">
      <c r="C136" s="33" t="s">
        <v>302</v>
      </c>
      <c r="D136" s="202">
        <v>288000</v>
      </c>
      <c r="E136" s="202"/>
      <c r="F136" s="202"/>
      <c r="G136" s="41">
        <f t="shared" si="11"/>
        <v>288000</v>
      </c>
    </row>
    <row r="137" spans="3:7" ht="31" x14ac:dyDescent="0.35">
      <c r="C137" s="33" t="s">
        <v>303</v>
      </c>
      <c r="D137" s="202">
        <v>22000</v>
      </c>
      <c r="E137" s="202"/>
      <c r="F137" s="202"/>
      <c r="G137" s="41">
        <f t="shared" si="11"/>
        <v>22000</v>
      </c>
    </row>
    <row r="138" spans="3:7" x14ac:dyDescent="0.35">
      <c r="C138" s="37" t="s">
        <v>304</v>
      </c>
      <c r="D138" s="47">
        <f>SUM(D131:D137)</f>
        <v>515000</v>
      </c>
      <c r="E138" s="47">
        <f>SUM(E131:E137)</f>
        <v>0</v>
      </c>
      <c r="F138" s="47">
        <f>SUM(F131:F137)</f>
        <v>0</v>
      </c>
      <c r="G138" s="41">
        <f t="shared" si="11"/>
        <v>515000</v>
      </c>
    </row>
    <row r="139" spans="3:7" s="36" customFormat="1" x14ac:dyDescent="0.35">
      <c r="C139" s="48"/>
      <c r="D139" s="49"/>
      <c r="E139" s="49"/>
      <c r="F139" s="49"/>
      <c r="G139" s="50"/>
    </row>
    <row r="140" spans="3:7" ht="15.75" customHeight="1" x14ac:dyDescent="0.35">
      <c r="C140" s="257" t="s">
        <v>320</v>
      </c>
      <c r="D140" s="258"/>
      <c r="E140" s="258"/>
      <c r="F140" s="258"/>
      <c r="G140" s="259"/>
    </row>
    <row r="141" spans="3:7" ht="21.75" customHeight="1" thickBot="1" x14ac:dyDescent="0.4">
      <c r="C141" s="44" t="s">
        <v>321</v>
      </c>
      <c r="D141" s="45">
        <f>'1) Tableau budgétaire 1'!D141</f>
        <v>273000</v>
      </c>
      <c r="E141" s="45">
        <f>'1) Tableau budgétaire 1'!E141</f>
        <v>182000</v>
      </c>
      <c r="F141" s="45">
        <f>'1) Tableau budgétaire 1'!F141</f>
        <v>0</v>
      </c>
      <c r="G141" s="46">
        <f t="shared" ref="G141:G149" si="12">SUM(D141:F141)</f>
        <v>455000</v>
      </c>
    </row>
    <row r="142" spans="3:7" x14ac:dyDescent="0.35">
      <c r="C142" s="42" t="s">
        <v>297</v>
      </c>
      <c r="D142" s="200"/>
      <c r="E142" s="201"/>
      <c r="F142" s="201"/>
      <c r="G142" s="43">
        <f t="shared" si="12"/>
        <v>0</v>
      </c>
    </row>
    <row r="143" spans="3:7" x14ac:dyDescent="0.35">
      <c r="C143" s="33" t="s">
        <v>298</v>
      </c>
      <c r="D143" s="202"/>
      <c r="E143" s="159"/>
      <c r="F143" s="159"/>
      <c r="G143" s="41">
        <f t="shared" si="12"/>
        <v>0</v>
      </c>
    </row>
    <row r="144" spans="3:7" ht="31" x14ac:dyDescent="0.35">
      <c r="C144" s="33" t="s">
        <v>299</v>
      </c>
      <c r="D144" s="202"/>
      <c r="E144" s="202"/>
      <c r="F144" s="202"/>
      <c r="G144" s="41">
        <f t="shared" si="12"/>
        <v>0</v>
      </c>
    </row>
    <row r="145" spans="3:7" x14ac:dyDescent="0.35">
      <c r="C145" s="34" t="s">
        <v>300</v>
      </c>
      <c r="D145" s="208">
        <v>28000</v>
      </c>
      <c r="E145" s="208">
        <v>15000</v>
      </c>
      <c r="F145" s="202"/>
      <c r="G145" s="41">
        <f t="shared" si="12"/>
        <v>43000</v>
      </c>
    </row>
    <row r="146" spans="3:7" x14ac:dyDescent="0.35">
      <c r="C146" s="33" t="s">
        <v>301</v>
      </c>
      <c r="D146" s="208">
        <v>10000</v>
      </c>
      <c r="E146" s="208"/>
      <c r="F146" s="202"/>
      <c r="G146" s="41">
        <f t="shared" si="12"/>
        <v>10000</v>
      </c>
    </row>
    <row r="147" spans="3:7" x14ac:dyDescent="0.35">
      <c r="C147" s="33" t="s">
        <v>302</v>
      </c>
      <c r="D147" s="208">
        <v>208000</v>
      </c>
      <c r="E147" s="208">
        <v>167000</v>
      </c>
      <c r="F147" s="202"/>
      <c r="G147" s="41">
        <f t="shared" si="12"/>
        <v>375000</v>
      </c>
    </row>
    <row r="148" spans="3:7" ht="31" x14ac:dyDescent="0.35">
      <c r="C148" s="33" t="s">
        <v>303</v>
      </c>
      <c r="D148" s="208">
        <v>27000</v>
      </c>
      <c r="E148" s="208"/>
      <c r="F148" s="202"/>
      <c r="G148" s="41">
        <f t="shared" si="12"/>
        <v>27000</v>
      </c>
    </row>
    <row r="149" spans="3:7" x14ac:dyDescent="0.35">
      <c r="C149" s="37" t="s">
        <v>304</v>
      </c>
      <c r="D149" s="47">
        <f>SUM(D142:D148)</f>
        <v>273000</v>
      </c>
      <c r="E149" s="47">
        <f>SUM(E142:E148)</f>
        <v>182000</v>
      </c>
      <c r="F149" s="47">
        <f>SUM(F142:F148)</f>
        <v>0</v>
      </c>
      <c r="G149" s="41">
        <f t="shared" si="12"/>
        <v>455000</v>
      </c>
    </row>
    <row r="150" spans="3:7" s="36" customFormat="1" x14ac:dyDescent="0.35">
      <c r="C150" s="48"/>
      <c r="D150" s="49"/>
      <c r="E150" s="49"/>
      <c r="F150" s="49"/>
      <c r="G150" s="50"/>
    </row>
    <row r="151" spans="3:7" x14ac:dyDescent="0.35">
      <c r="C151" s="257" t="s">
        <v>204</v>
      </c>
      <c r="D151" s="258"/>
      <c r="E151" s="258"/>
      <c r="F151" s="258"/>
      <c r="G151" s="259"/>
    </row>
    <row r="152" spans="3:7" ht="21" customHeight="1" thickBot="1" x14ac:dyDescent="0.4">
      <c r="C152" s="44" t="s">
        <v>322</v>
      </c>
      <c r="D152" s="45">
        <f>'1) Tableau budgétaire 1'!D151</f>
        <v>0</v>
      </c>
      <c r="E152" s="45">
        <f>'1) Tableau budgétaire 1'!E151</f>
        <v>0</v>
      </c>
      <c r="F152" s="45">
        <f>'1) Tableau budgétaire 1'!F151</f>
        <v>0</v>
      </c>
      <c r="G152" s="46">
        <f t="shared" ref="G152:G160" si="13">SUM(D152:F152)</f>
        <v>0</v>
      </c>
    </row>
    <row r="153" spans="3:7" x14ac:dyDescent="0.35">
      <c r="C153" s="42" t="s">
        <v>297</v>
      </c>
      <c r="D153" s="200"/>
      <c r="E153" s="159"/>
      <c r="F153" s="201"/>
      <c r="G153" s="43">
        <f t="shared" si="13"/>
        <v>0</v>
      </c>
    </row>
    <row r="154" spans="3:7" x14ac:dyDescent="0.35">
      <c r="C154" s="33" t="s">
        <v>298</v>
      </c>
      <c r="D154" s="202"/>
      <c r="E154" s="203"/>
      <c r="F154" s="159"/>
      <c r="G154" s="41">
        <f t="shared" si="13"/>
        <v>0</v>
      </c>
    </row>
    <row r="155" spans="3:7" ht="31" x14ac:dyDescent="0.35">
      <c r="C155" s="33" t="s">
        <v>299</v>
      </c>
      <c r="D155" s="202"/>
      <c r="E155" s="202"/>
      <c r="F155" s="202"/>
      <c r="G155" s="41">
        <f t="shared" si="13"/>
        <v>0</v>
      </c>
    </row>
    <row r="156" spans="3:7" x14ac:dyDescent="0.35">
      <c r="C156" s="34" t="s">
        <v>300</v>
      </c>
      <c r="D156" s="208"/>
      <c r="E156" s="208"/>
      <c r="F156" s="202"/>
      <c r="G156" s="41">
        <f t="shared" si="13"/>
        <v>0</v>
      </c>
    </row>
    <row r="157" spans="3:7" x14ac:dyDescent="0.35">
      <c r="C157" s="33" t="s">
        <v>301</v>
      </c>
      <c r="D157" s="208"/>
      <c r="E157" s="208"/>
      <c r="F157" s="202"/>
      <c r="G157" s="41">
        <f t="shared" si="13"/>
        <v>0</v>
      </c>
    </row>
    <row r="158" spans="3:7" x14ac:dyDescent="0.35">
      <c r="C158" s="33" t="s">
        <v>302</v>
      </c>
      <c r="D158" s="208"/>
      <c r="E158" s="208"/>
      <c r="F158" s="202"/>
      <c r="G158" s="41">
        <f t="shared" si="13"/>
        <v>0</v>
      </c>
    </row>
    <row r="159" spans="3:7" ht="31" x14ac:dyDescent="0.35">
      <c r="C159" s="33" t="s">
        <v>303</v>
      </c>
      <c r="D159" s="208"/>
      <c r="E159" s="208"/>
      <c r="F159" s="202"/>
      <c r="G159" s="41">
        <f t="shared" si="13"/>
        <v>0</v>
      </c>
    </row>
    <row r="160" spans="3:7" x14ac:dyDescent="0.35">
      <c r="C160" s="37" t="s">
        <v>304</v>
      </c>
      <c r="D160" s="47">
        <f>SUM(D153:D159)</f>
        <v>0</v>
      </c>
      <c r="E160" s="47">
        <f>SUM(E153:E159)</f>
        <v>0</v>
      </c>
      <c r="F160" s="47">
        <f>SUM(F153:F159)</f>
        <v>0</v>
      </c>
      <c r="G160" s="41">
        <f t="shared" si="13"/>
        <v>0</v>
      </c>
    </row>
    <row r="161" spans="3:7" s="36" customFormat="1" x14ac:dyDescent="0.35">
      <c r="C161" s="48"/>
      <c r="D161" s="49"/>
      <c r="E161" s="49"/>
      <c r="F161" s="49"/>
      <c r="G161" s="50"/>
    </row>
    <row r="162" spans="3:7" x14ac:dyDescent="0.35">
      <c r="C162" s="257" t="s">
        <v>213</v>
      </c>
      <c r="D162" s="258"/>
      <c r="E162" s="258"/>
      <c r="F162" s="258"/>
      <c r="G162" s="259"/>
    </row>
    <row r="163" spans="3:7" ht="21" customHeight="1" thickBot="1" x14ac:dyDescent="0.4">
      <c r="C163" s="44" t="s">
        <v>323</v>
      </c>
      <c r="D163" s="45">
        <f>'1) Tableau budgétaire 1'!D161</f>
        <v>0</v>
      </c>
      <c r="E163" s="45">
        <f>'1) Tableau budgétaire 1'!E161</f>
        <v>0</v>
      </c>
      <c r="F163" s="45">
        <f>'1) Tableau budgétaire 1'!F162</f>
        <v>0</v>
      </c>
      <c r="G163" s="46">
        <f t="shared" ref="G163:G170" si="14">SUM(D163:F163)</f>
        <v>0</v>
      </c>
    </row>
    <row r="164" spans="3:7" x14ac:dyDescent="0.35">
      <c r="C164" s="42" t="s">
        <v>297</v>
      </c>
      <c r="D164" s="200"/>
      <c r="E164" s="201"/>
      <c r="F164" s="201"/>
      <c r="G164" s="43">
        <f t="shared" si="14"/>
        <v>0</v>
      </c>
    </row>
    <row r="165" spans="3:7" x14ac:dyDescent="0.35">
      <c r="C165" s="33" t="s">
        <v>298</v>
      </c>
      <c r="D165" s="202"/>
      <c r="E165" s="202"/>
      <c r="F165" s="159"/>
      <c r="G165" s="41">
        <f t="shared" si="14"/>
        <v>0</v>
      </c>
    </row>
    <row r="166" spans="3:7" ht="31" x14ac:dyDescent="0.35">
      <c r="C166" s="33" t="s">
        <v>299</v>
      </c>
      <c r="D166" s="202"/>
      <c r="E166" s="203"/>
      <c r="F166" s="202"/>
      <c r="G166" s="41">
        <f t="shared" si="14"/>
        <v>0</v>
      </c>
    </row>
    <row r="167" spans="3:7" x14ac:dyDescent="0.35">
      <c r="C167" s="34" t="s">
        <v>300</v>
      </c>
      <c r="D167" s="202"/>
      <c r="E167" s="202"/>
      <c r="F167" s="202"/>
      <c r="G167" s="41">
        <f t="shared" si="14"/>
        <v>0</v>
      </c>
    </row>
    <row r="168" spans="3:7" x14ac:dyDescent="0.35">
      <c r="C168" s="33" t="s">
        <v>301</v>
      </c>
      <c r="D168" s="202"/>
      <c r="E168" s="202"/>
      <c r="F168" s="202"/>
      <c r="G168" s="41">
        <f t="shared" si="14"/>
        <v>0</v>
      </c>
    </row>
    <row r="169" spans="3:7" x14ac:dyDescent="0.35">
      <c r="C169" s="33" t="s">
        <v>302</v>
      </c>
      <c r="D169" s="202"/>
      <c r="E169" s="202"/>
      <c r="F169" s="202"/>
      <c r="G169" s="41">
        <f t="shared" si="14"/>
        <v>0</v>
      </c>
    </row>
    <row r="170" spans="3:7" ht="31" x14ac:dyDescent="0.35">
      <c r="C170" s="33" t="s">
        <v>303</v>
      </c>
      <c r="D170" s="202"/>
      <c r="E170" s="202"/>
      <c r="F170" s="202"/>
      <c r="G170" s="41">
        <f t="shared" si="14"/>
        <v>0</v>
      </c>
    </row>
    <row r="171" spans="3:7" x14ac:dyDescent="0.35">
      <c r="C171" s="37" t="s">
        <v>304</v>
      </c>
      <c r="D171" s="47">
        <f>SUM(D164:D170)</f>
        <v>0</v>
      </c>
      <c r="E171" s="47">
        <f>SUM(E164:E170)</f>
        <v>0</v>
      </c>
      <c r="F171" s="47">
        <f>SUM(F164:F170)</f>
        <v>0</v>
      </c>
      <c r="G171" s="41">
        <f>SUM(D171:F171)</f>
        <v>0</v>
      </c>
    </row>
    <row r="172" spans="3:7" s="36" customFormat="1" x14ac:dyDescent="0.35">
      <c r="C172" s="48"/>
      <c r="D172" s="49"/>
      <c r="E172" s="49"/>
      <c r="F172" s="49"/>
      <c r="G172" s="50"/>
    </row>
    <row r="173" spans="3:7" x14ac:dyDescent="0.35">
      <c r="C173" s="257" t="s">
        <v>222</v>
      </c>
      <c r="D173" s="258"/>
      <c r="E173" s="258"/>
      <c r="F173" s="258"/>
      <c r="G173" s="259"/>
    </row>
    <row r="174" spans="3:7" ht="24" customHeight="1" thickBot="1" x14ac:dyDescent="0.4">
      <c r="C174" s="44" t="s">
        <v>324</v>
      </c>
      <c r="D174" s="45">
        <f>'1) Tableau budgétaire 1'!D171</f>
        <v>0</v>
      </c>
      <c r="E174" s="45">
        <f>'1) Tableau budgétaire 1'!E171</f>
        <v>0</v>
      </c>
      <c r="F174" s="45">
        <f>'1) Tableau budgétaire 1'!F171</f>
        <v>0</v>
      </c>
      <c r="G174" s="46">
        <f t="shared" ref="G174:G182" si="15">SUM(D174:F174)</f>
        <v>0</v>
      </c>
    </row>
    <row r="175" spans="3:7" ht="15.75" customHeight="1" x14ac:dyDescent="0.35">
      <c r="C175" s="42" t="s">
        <v>297</v>
      </c>
      <c r="D175" s="200"/>
      <c r="E175" s="201"/>
      <c r="F175" s="201"/>
      <c r="G175" s="43">
        <f t="shared" si="15"/>
        <v>0</v>
      </c>
    </row>
    <row r="176" spans="3:7" x14ac:dyDescent="0.35">
      <c r="C176" s="33" t="s">
        <v>298</v>
      </c>
      <c r="D176" s="202"/>
      <c r="E176" s="159"/>
      <c r="F176" s="159"/>
      <c r="G176" s="41">
        <f t="shared" si="15"/>
        <v>0</v>
      </c>
    </row>
    <row r="177" spans="2:7" ht="15.75" customHeight="1" x14ac:dyDescent="0.35">
      <c r="B177" s="199"/>
      <c r="C177" s="33" t="s">
        <v>299</v>
      </c>
      <c r="D177" s="202"/>
      <c r="E177" s="202"/>
      <c r="F177" s="202"/>
      <c r="G177" s="41">
        <f t="shared" si="15"/>
        <v>0</v>
      </c>
    </row>
    <row r="178" spans="2:7" x14ac:dyDescent="0.35">
      <c r="B178" s="199"/>
      <c r="C178" s="34" t="s">
        <v>300</v>
      </c>
      <c r="D178" s="202"/>
      <c r="E178" s="202"/>
      <c r="F178" s="202"/>
      <c r="G178" s="41">
        <f t="shared" si="15"/>
        <v>0</v>
      </c>
    </row>
    <row r="179" spans="2:7" x14ac:dyDescent="0.35">
      <c r="B179" s="199"/>
      <c r="C179" s="33" t="s">
        <v>301</v>
      </c>
      <c r="D179" s="202"/>
      <c r="E179" s="202"/>
      <c r="F179" s="202"/>
      <c r="G179" s="41">
        <f t="shared" si="15"/>
        <v>0</v>
      </c>
    </row>
    <row r="180" spans="2:7" ht="15.75" customHeight="1" x14ac:dyDescent="0.35">
      <c r="B180" s="199"/>
      <c r="C180" s="33" t="s">
        <v>302</v>
      </c>
      <c r="D180" s="202"/>
      <c r="E180" s="202"/>
      <c r="F180" s="202"/>
      <c r="G180" s="41">
        <f t="shared" si="15"/>
        <v>0</v>
      </c>
    </row>
    <row r="181" spans="2:7" ht="31" x14ac:dyDescent="0.35">
      <c r="B181" s="199"/>
      <c r="C181" s="33" t="s">
        <v>303</v>
      </c>
      <c r="D181" s="202"/>
      <c r="E181" s="202"/>
      <c r="F181" s="202"/>
      <c r="G181" s="41">
        <f t="shared" si="15"/>
        <v>0</v>
      </c>
    </row>
    <row r="182" spans="2:7" x14ac:dyDescent="0.35">
      <c r="B182" s="199"/>
      <c r="C182" s="37" t="s">
        <v>304</v>
      </c>
      <c r="D182" s="47">
        <f>SUM(D175:D181)</f>
        <v>0</v>
      </c>
      <c r="E182" s="47">
        <f>SUM(E175:E181)</f>
        <v>0</v>
      </c>
      <c r="F182" s="47">
        <f>SUM(F175:F181)</f>
        <v>0</v>
      </c>
      <c r="G182" s="41">
        <f t="shared" si="15"/>
        <v>0</v>
      </c>
    </row>
    <row r="184" spans="2:7" x14ac:dyDescent="0.35">
      <c r="B184" s="257" t="s">
        <v>325</v>
      </c>
      <c r="C184" s="258"/>
      <c r="D184" s="258"/>
      <c r="E184" s="258"/>
      <c r="F184" s="258"/>
      <c r="G184" s="259"/>
    </row>
    <row r="185" spans="2:7" x14ac:dyDescent="0.35">
      <c r="B185" s="199"/>
      <c r="C185" s="257" t="s">
        <v>232</v>
      </c>
      <c r="D185" s="258"/>
      <c r="E185" s="258"/>
      <c r="F185" s="258"/>
      <c r="G185" s="259"/>
    </row>
    <row r="186" spans="2:7" ht="24" customHeight="1" thickBot="1" x14ac:dyDescent="0.4">
      <c r="B186" s="199"/>
      <c r="C186" s="44" t="s">
        <v>326</v>
      </c>
      <c r="D186" s="45">
        <f>'1) Tableau budgétaire 1'!D185</f>
        <v>0</v>
      </c>
      <c r="E186" s="45">
        <f>'1) Tableau budgétaire 1'!E185</f>
        <v>0</v>
      </c>
      <c r="F186" s="45">
        <f>'1) Tableau budgétaire 1'!F185</f>
        <v>0</v>
      </c>
      <c r="G186" s="46">
        <f>SUM(D186:F186)</f>
        <v>0</v>
      </c>
    </row>
    <row r="187" spans="2:7" ht="24.75" customHeight="1" x14ac:dyDescent="0.35">
      <c r="B187" s="199"/>
      <c r="C187" s="42" t="s">
        <v>297</v>
      </c>
      <c r="D187" s="200"/>
      <c r="E187" s="201"/>
      <c r="F187" s="201"/>
      <c r="G187" s="43">
        <f t="shared" ref="G187:G194" si="16">SUM(D187:F187)</f>
        <v>0</v>
      </c>
    </row>
    <row r="188" spans="2:7" ht="15.75" customHeight="1" x14ac:dyDescent="0.35">
      <c r="B188" s="199"/>
      <c r="C188" s="33" t="s">
        <v>298</v>
      </c>
      <c r="D188" s="202"/>
      <c r="E188" s="159"/>
      <c r="F188" s="159"/>
      <c r="G188" s="41">
        <f t="shared" si="16"/>
        <v>0</v>
      </c>
    </row>
    <row r="189" spans="2:7" ht="15.75" customHeight="1" x14ac:dyDescent="0.35">
      <c r="B189" s="199"/>
      <c r="C189" s="33" t="s">
        <v>299</v>
      </c>
      <c r="D189" s="202"/>
      <c r="E189" s="202"/>
      <c r="F189" s="202"/>
      <c r="G189" s="41">
        <f t="shared" si="16"/>
        <v>0</v>
      </c>
    </row>
    <row r="190" spans="2:7" ht="15.75" customHeight="1" x14ac:dyDescent="0.35">
      <c r="B190" s="199"/>
      <c r="C190" s="34" t="s">
        <v>300</v>
      </c>
      <c r="D190" s="202"/>
      <c r="E190" s="202"/>
      <c r="F190" s="202"/>
      <c r="G190" s="41">
        <f t="shared" si="16"/>
        <v>0</v>
      </c>
    </row>
    <row r="191" spans="2:7" ht="15.75" customHeight="1" x14ac:dyDescent="0.35">
      <c r="B191" s="199"/>
      <c r="C191" s="33" t="s">
        <v>301</v>
      </c>
      <c r="D191" s="202"/>
      <c r="E191" s="202"/>
      <c r="F191" s="202"/>
      <c r="G191" s="41">
        <f t="shared" si="16"/>
        <v>0</v>
      </c>
    </row>
    <row r="192" spans="2:7" ht="15.75" customHeight="1" x14ac:dyDescent="0.35">
      <c r="B192" s="199"/>
      <c r="C192" s="33" t="s">
        <v>302</v>
      </c>
      <c r="D192" s="202"/>
      <c r="E192" s="202"/>
      <c r="F192" s="202"/>
      <c r="G192" s="41">
        <f t="shared" si="16"/>
        <v>0</v>
      </c>
    </row>
    <row r="193" spans="3:7" ht="15.75" customHeight="1" x14ac:dyDescent="0.35">
      <c r="C193" s="33" t="s">
        <v>303</v>
      </c>
      <c r="D193" s="202"/>
      <c r="E193" s="202"/>
      <c r="F193" s="202"/>
      <c r="G193" s="41">
        <f t="shared" si="16"/>
        <v>0</v>
      </c>
    </row>
    <row r="194" spans="3:7" ht="15.75" customHeight="1" x14ac:dyDescent="0.35">
      <c r="C194" s="37" t="s">
        <v>304</v>
      </c>
      <c r="D194" s="47">
        <f>SUM(D187:D193)</f>
        <v>0</v>
      </c>
      <c r="E194" s="47">
        <f>SUM(E187:E193)</f>
        <v>0</v>
      </c>
      <c r="F194" s="47">
        <f>SUM(F187:F193)</f>
        <v>0</v>
      </c>
      <c r="G194" s="41">
        <f t="shared" si="16"/>
        <v>0</v>
      </c>
    </row>
    <row r="195" spans="3:7" s="36" customFormat="1" ht="15.75" customHeight="1" x14ac:dyDescent="0.35">
      <c r="C195" s="48"/>
      <c r="D195" s="49"/>
      <c r="E195" s="49"/>
      <c r="F195" s="49"/>
      <c r="G195" s="50"/>
    </row>
    <row r="196" spans="3:7" ht="15.75" customHeight="1" x14ac:dyDescent="0.35">
      <c r="C196" s="257" t="s">
        <v>243</v>
      </c>
      <c r="D196" s="258"/>
      <c r="E196" s="258"/>
      <c r="F196" s="258"/>
      <c r="G196" s="259"/>
    </row>
    <row r="197" spans="3:7" ht="21" customHeight="1" thickBot="1" x14ac:dyDescent="0.4">
      <c r="C197" s="44" t="s">
        <v>327</v>
      </c>
      <c r="D197" s="45">
        <f>'1) Tableau budgétaire 1'!D195</f>
        <v>0</v>
      </c>
      <c r="E197" s="45">
        <f>'1) Tableau budgétaire 1'!E195</f>
        <v>0</v>
      </c>
      <c r="F197" s="45">
        <f>'1) Tableau budgétaire 1'!F195</f>
        <v>0</v>
      </c>
      <c r="G197" s="46">
        <f t="shared" ref="G197:G205" si="17">SUM(D197:F197)</f>
        <v>0</v>
      </c>
    </row>
    <row r="198" spans="3:7" ht="15.75" customHeight="1" x14ac:dyDescent="0.35">
      <c r="C198" s="42" t="s">
        <v>297</v>
      </c>
      <c r="D198" s="200"/>
      <c r="E198" s="201"/>
      <c r="F198" s="201"/>
      <c r="G198" s="43">
        <f t="shared" si="17"/>
        <v>0</v>
      </c>
    </row>
    <row r="199" spans="3:7" ht="15.75" customHeight="1" x14ac:dyDescent="0.35">
      <c r="C199" s="33" t="s">
        <v>298</v>
      </c>
      <c r="D199" s="202"/>
      <c r="E199" s="159"/>
      <c r="F199" s="159"/>
      <c r="G199" s="41">
        <f t="shared" si="17"/>
        <v>0</v>
      </c>
    </row>
    <row r="200" spans="3:7" ht="15.75" customHeight="1" x14ac:dyDescent="0.35">
      <c r="C200" s="33" t="s">
        <v>299</v>
      </c>
      <c r="D200" s="202"/>
      <c r="E200" s="202"/>
      <c r="F200" s="202"/>
      <c r="G200" s="41">
        <f t="shared" si="17"/>
        <v>0</v>
      </c>
    </row>
    <row r="201" spans="3:7" ht="15.75" customHeight="1" x14ac:dyDescent="0.35">
      <c r="C201" s="34" t="s">
        <v>300</v>
      </c>
      <c r="D201" s="202"/>
      <c r="E201" s="202"/>
      <c r="F201" s="202"/>
      <c r="G201" s="41">
        <f t="shared" si="17"/>
        <v>0</v>
      </c>
    </row>
    <row r="202" spans="3:7" ht="15.75" customHeight="1" x14ac:dyDescent="0.35">
      <c r="C202" s="33" t="s">
        <v>301</v>
      </c>
      <c r="D202" s="202"/>
      <c r="E202" s="202"/>
      <c r="F202" s="202"/>
      <c r="G202" s="41">
        <f t="shared" si="17"/>
        <v>0</v>
      </c>
    </row>
    <row r="203" spans="3:7" ht="15.75" customHeight="1" x14ac:dyDescent="0.35">
      <c r="C203" s="33" t="s">
        <v>302</v>
      </c>
      <c r="D203" s="202"/>
      <c r="E203" s="202"/>
      <c r="F203" s="202"/>
      <c r="G203" s="41">
        <f t="shared" si="17"/>
        <v>0</v>
      </c>
    </row>
    <row r="204" spans="3:7" ht="15.75" customHeight="1" x14ac:dyDescent="0.35">
      <c r="C204" s="33" t="s">
        <v>303</v>
      </c>
      <c r="D204" s="202"/>
      <c r="E204" s="202"/>
      <c r="F204" s="202"/>
      <c r="G204" s="41">
        <f t="shared" si="17"/>
        <v>0</v>
      </c>
    </row>
    <row r="205" spans="3:7" ht="15.75" customHeight="1" x14ac:dyDescent="0.35">
      <c r="C205" s="37" t="s">
        <v>304</v>
      </c>
      <c r="D205" s="47">
        <f>SUM(D198:D204)</f>
        <v>0</v>
      </c>
      <c r="E205" s="47">
        <f>SUM(E198:E204)</f>
        <v>0</v>
      </c>
      <c r="F205" s="47">
        <f>SUM(F198:F204)</f>
        <v>0</v>
      </c>
      <c r="G205" s="41">
        <f t="shared" si="17"/>
        <v>0</v>
      </c>
    </row>
    <row r="206" spans="3:7" s="36" customFormat="1" ht="15.75" customHeight="1" x14ac:dyDescent="0.35">
      <c r="C206" s="48"/>
      <c r="D206" s="49"/>
      <c r="E206" s="49"/>
      <c r="F206" s="49"/>
      <c r="G206" s="50"/>
    </row>
    <row r="207" spans="3:7" ht="15.75" customHeight="1" x14ac:dyDescent="0.35">
      <c r="C207" s="257" t="s">
        <v>252</v>
      </c>
      <c r="D207" s="258"/>
      <c r="E207" s="258"/>
      <c r="F207" s="258"/>
      <c r="G207" s="259"/>
    </row>
    <row r="208" spans="3:7" ht="19.5" customHeight="1" thickBot="1" x14ac:dyDescent="0.4">
      <c r="C208" s="44" t="s">
        <v>328</v>
      </c>
      <c r="D208" s="45">
        <f>'1) Tableau budgétaire 1'!D206</f>
        <v>0</v>
      </c>
      <c r="E208" s="45">
        <f>'1) Tableau budgétaire 1'!E206</f>
        <v>0</v>
      </c>
      <c r="F208" s="45">
        <f>'1) Tableau budgétaire 1'!F206</f>
        <v>0</v>
      </c>
      <c r="G208" s="46">
        <f t="shared" ref="G208:G216" si="18">SUM(D208:F208)</f>
        <v>0</v>
      </c>
    </row>
    <row r="209" spans="3:8" ht="15.75" customHeight="1" x14ac:dyDescent="0.35">
      <c r="C209" s="42" t="s">
        <v>297</v>
      </c>
      <c r="D209" s="200"/>
      <c r="E209" s="201"/>
      <c r="F209" s="201"/>
      <c r="G209" s="43">
        <f t="shared" si="18"/>
        <v>0</v>
      </c>
      <c r="H209" s="199"/>
    </row>
    <row r="210" spans="3:8" ht="15.75" customHeight="1" x14ac:dyDescent="0.35">
      <c r="C210" s="33" t="s">
        <v>298</v>
      </c>
      <c r="D210" s="202"/>
      <c r="E210" s="159"/>
      <c r="F210" s="159"/>
      <c r="G210" s="41">
        <f t="shared" si="18"/>
        <v>0</v>
      </c>
      <c r="H210" s="199"/>
    </row>
    <row r="211" spans="3:8" ht="15.75" customHeight="1" x14ac:dyDescent="0.35">
      <c r="C211" s="33" t="s">
        <v>299</v>
      </c>
      <c r="D211" s="202"/>
      <c r="E211" s="202"/>
      <c r="F211" s="202"/>
      <c r="G211" s="41">
        <f t="shared" si="18"/>
        <v>0</v>
      </c>
      <c r="H211" s="199"/>
    </row>
    <row r="212" spans="3:8" ht="15.75" customHeight="1" x14ac:dyDescent="0.35">
      <c r="C212" s="34" t="s">
        <v>300</v>
      </c>
      <c r="D212" s="202"/>
      <c r="E212" s="202"/>
      <c r="F212" s="202"/>
      <c r="G212" s="41">
        <f t="shared" si="18"/>
        <v>0</v>
      </c>
      <c r="H212" s="199"/>
    </row>
    <row r="213" spans="3:8" ht="15.75" customHeight="1" x14ac:dyDescent="0.35">
      <c r="C213" s="33" t="s">
        <v>301</v>
      </c>
      <c r="D213" s="202"/>
      <c r="E213" s="202"/>
      <c r="F213" s="202"/>
      <c r="G213" s="41">
        <f t="shared" si="18"/>
        <v>0</v>
      </c>
      <c r="H213" s="199"/>
    </row>
    <row r="214" spans="3:8" ht="15.75" customHeight="1" x14ac:dyDescent="0.35">
      <c r="C214" s="33" t="s">
        <v>302</v>
      </c>
      <c r="D214" s="202"/>
      <c r="E214" s="202"/>
      <c r="F214" s="202"/>
      <c r="G214" s="41">
        <f t="shared" si="18"/>
        <v>0</v>
      </c>
      <c r="H214" s="199"/>
    </row>
    <row r="215" spans="3:8" ht="15.75" customHeight="1" x14ac:dyDescent="0.35">
      <c r="C215" s="33" t="s">
        <v>303</v>
      </c>
      <c r="D215" s="202"/>
      <c r="E215" s="202"/>
      <c r="F215" s="202"/>
      <c r="G215" s="41">
        <f t="shared" si="18"/>
        <v>0</v>
      </c>
      <c r="H215" s="199"/>
    </row>
    <row r="216" spans="3:8" ht="15.75" customHeight="1" x14ac:dyDescent="0.35">
      <c r="C216" s="37" t="s">
        <v>304</v>
      </c>
      <c r="D216" s="47">
        <f>SUM(D209:D215)</f>
        <v>0</v>
      </c>
      <c r="E216" s="47">
        <f>SUM(E209:E215)</f>
        <v>0</v>
      </c>
      <c r="F216" s="47">
        <f>SUM(F209:F215)</f>
        <v>0</v>
      </c>
      <c r="G216" s="41">
        <f t="shared" si="18"/>
        <v>0</v>
      </c>
      <c r="H216" s="209"/>
    </row>
    <row r="217" spans="3:8" s="36" customFormat="1" ht="15.75" customHeight="1" x14ac:dyDescent="0.35">
      <c r="C217" s="48"/>
      <c r="D217" s="49"/>
      <c r="E217" s="49"/>
      <c r="F217" s="49"/>
      <c r="G217" s="50"/>
      <c r="H217" s="203"/>
    </row>
    <row r="218" spans="3:8" ht="15.75" customHeight="1" x14ac:dyDescent="0.35">
      <c r="C218" s="257" t="s">
        <v>262</v>
      </c>
      <c r="D218" s="258"/>
      <c r="E218" s="258"/>
      <c r="F218" s="258"/>
      <c r="G218" s="259"/>
      <c r="H218" s="199"/>
    </row>
    <row r="219" spans="3:8" ht="22.5" customHeight="1" thickBot="1" x14ac:dyDescent="0.4">
      <c r="C219" s="44" t="s">
        <v>329</v>
      </c>
      <c r="D219" s="45">
        <f>'1) Tableau budgétaire 1'!D216</f>
        <v>0</v>
      </c>
      <c r="E219" s="45">
        <f>'1) Tableau budgétaire 1'!E216</f>
        <v>0</v>
      </c>
      <c r="F219" s="45">
        <f>'1) Tableau budgétaire 1'!F216</f>
        <v>0</v>
      </c>
      <c r="G219" s="46">
        <f t="shared" ref="G219:G227" si="19">SUM(D219:F219)</f>
        <v>0</v>
      </c>
      <c r="H219" s="199"/>
    </row>
    <row r="220" spans="3:8" ht="15.75" customHeight="1" x14ac:dyDescent="0.35">
      <c r="C220" s="42" t="s">
        <v>297</v>
      </c>
      <c r="D220" s="200"/>
      <c r="E220" s="201"/>
      <c r="F220" s="201"/>
      <c r="G220" s="43">
        <f t="shared" si="19"/>
        <v>0</v>
      </c>
      <c r="H220" s="199"/>
    </row>
    <row r="221" spans="3:8" ht="15.75" customHeight="1" x14ac:dyDescent="0.35">
      <c r="C221" s="33" t="s">
        <v>298</v>
      </c>
      <c r="D221" s="202"/>
      <c r="E221" s="159"/>
      <c r="F221" s="159"/>
      <c r="G221" s="41">
        <f t="shared" si="19"/>
        <v>0</v>
      </c>
      <c r="H221" s="199"/>
    </row>
    <row r="222" spans="3:8" ht="15.75" customHeight="1" x14ac:dyDescent="0.35">
      <c r="C222" s="33" t="s">
        <v>299</v>
      </c>
      <c r="D222" s="202"/>
      <c r="E222" s="202"/>
      <c r="F222" s="202"/>
      <c r="G222" s="41">
        <f t="shared" si="19"/>
        <v>0</v>
      </c>
      <c r="H222" s="199"/>
    </row>
    <row r="223" spans="3:8" ht="15.75" customHeight="1" x14ac:dyDescent="0.35">
      <c r="C223" s="34" t="s">
        <v>300</v>
      </c>
      <c r="D223" s="202"/>
      <c r="E223" s="202"/>
      <c r="F223" s="202"/>
      <c r="G223" s="41">
        <f t="shared" si="19"/>
        <v>0</v>
      </c>
      <c r="H223" s="199"/>
    </row>
    <row r="224" spans="3:8" ht="15.75" customHeight="1" x14ac:dyDescent="0.35">
      <c r="C224" s="33" t="s">
        <v>301</v>
      </c>
      <c r="D224" s="202"/>
      <c r="E224" s="202"/>
      <c r="F224" s="202"/>
      <c r="G224" s="41">
        <f t="shared" si="19"/>
        <v>0</v>
      </c>
      <c r="H224" s="199"/>
    </row>
    <row r="225" spans="3:7" ht="15.75" customHeight="1" x14ac:dyDescent="0.35">
      <c r="C225" s="33" t="s">
        <v>302</v>
      </c>
      <c r="D225" s="202"/>
      <c r="E225" s="202"/>
      <c r="F225" s="202"/>
      <c r="G225" s="41">
        <f t="shared" si="19"/>
        <v>0</v>
      </c>
    </row>
    <row r="226" spans="3:7" ht="15.75" customHeight="1" x14ac:dyDescent="0.35">
      <c r="C226" s="33" t="s">
        <v>303</v>
      </c>
      <c r="D226" s="202"/>
      <c r="E226" s="202"/>
      <c r="F226" s="202"/>
      <c r="G226" s="41">
        <f t="shared" si="19"/>
        <v>0</v>
      </c>
    </row>
    <row r="227" spans="3:7" ht="15.75" customHeight="1" x14ac:dyDescent="0.35">
      <c r="C227" s="37" t="s">
        <v>304</v>
      </c>
      <c r="D227" s="47">
        <f>SUM(D220:D226)</f>
        <v>0</v>
      </c>
      <c r="E227" s="47">
        <f>SUM(E220:E226)</f>
        <v>0</v>
      </c>
      <c r="F227" s="47">
        <f>SUM(F220:F226)</f>
        <v>0</v>
      </c>
      <c r="G227" s="41">
        <f t="shared" si="19"/>
        <v>0</v>
      </c>
    </row>
    <row r="228" spans="3:7" ht="15.75" customHeight="1" x14ac:dyDescent="0.35">
      <c r="C228" s="199"/>
      <c r="D228" s="203"/>
      <c r="E228" s="203"/>
      <c r="F228" s="203"/>
      <c r="G228" s="199"/>
    </row>
    <row r="229" spans="3:7" ht="15.75" customHeight="1" x14ac:dyDescent="0.35">
      <c r="C229" s="257" t="s">
        <v>330</v>
      </c>
      <c r="D229" s="258"/>
      <c r="E229" s="258"/>
      <c r="F229" s="258"/>
      <c r="G229" s="259"/>
    </row>
    <row r="230" spans="3:7" ht="36" customHeight="1" thickBot="1" x14ac:dyDescent="0.4">
      <c r="C230" s="44" t="s">
        <v>331</v>
      </c>
      <c r="D230" s="45">
        <f>'1) Tableau budgétaire 1'!D223</f>
        <v>661685</v>
      </c>
      <c r="E230" s="45">
        <f>'1) Tableau budgétaire 1'!E223</f>
        <v>321922.58</v>
      </c>
      <c r="F230" s="45">
        <f>'1) Tableau budgétaire 1'!F223</f>
        <v>0</v>
      </c>
      <c r="G230" s="46">
        <f t="shared" ref="G230:G238" si="20">SUM(D230:F230)</f>
        <v>983607.58000000007</v>
      </c>
    </row>
    <row r="231" spans="3:7" ht="15.75" customHeight="1" x14ac:dyDescent="0.35">
      <c r="C231" s="42" t="s">
        <v>297</v>
      </c>
      <c r="D231" s="200">
        <v>395000</v>
      </c>
      <c r="E231" s="210">
        <v>165097</v>
      </c>
      <c r="F231" s="201"/>
      <c r="G231" s="43">
        <f t="shared" si="20"/>
        <v>560097</v>
      </c>
    </row>
    <row r="232" spans="3:7" ht="15.75" customHeight="1" x14ac:dyDescent="0.35">
      <c r="C232" s="33" t="s">
        <v>298</v>
      </c>
      <c r="D232" s="202"/>
      <c r="E232" s="211"/>
      <c r="F232" s="159"/>
      <c r="G232" s="41">
        <f t="shared" si="20"/>
        <v>0</v>
      </c>
    </row>
    <row r="233" spans="3:7" ht="15.75" customHeight="1" x14ac:dyDescent="0.35">
      <c r="C233" s="33" t="s">
        <v>299</v>
      </c>
      <c r="D233" s="202"/>
      <c r="E233" s="212"/>
      <c r="F233" s="202"/>
      <c r="G233" s="41">
        <f t="shared" si="20"/>
        <v>0</v>
      </c>
    </row>
    <row r="234" spans="3:7" ht="15.75" customHeight="1" x14ac:dyDescent="0.35">
      <c r="C234" s="34" t="s">
        <v>300</v>
      </c>
      <c r="D234" s="202">
        <v>79000</v>
      </c>
      <c r="E234" s="212"/>
      <c r="F234" s="202"/>
      <c r="G234" s="41">
        <f t="shared" si="20"/>
        <v>79000</v>
      </c>
    </row>
    <row r="235" spans="3:7" ht="15.75" customHeight="1" x14ac:dyDescent="0.35">
      <c r="C235" s="33" t="s">
        <v>301</v>
      </c>
      <c r="D235" s="202">
        <v>69000</v>
      </c>
      <c r="E235" s="212">
        <v>50000</v>
      </c>
      <c r="F235" s="202"/>
      <c r="G235" s="41">
        <f t="shared" si="20"/>
        <v>119000</v>
      </c>
    </row>
    <row r="236" spans="3:7" ht="15.75" customHeight="1" x14ac:dyDescent="0.35">
      <c r="C236" s="33" t="s">
        <v>302</v>
      </c>
      <c r="D236" s="202"/>
      <c r="E236" s="212"/>
      <c r="F236" s="202"/>
      <c r="G236" s="41">
        <f t="shared" si="20"/>
        <v>0</v>
      </c>
    </row>
    <row r="237" spans="3:7" ht="15.75" customHeight="1" x14ac:dyDescent="0.35">
      <c r="C237" s="33" t="s">
        <v>303</v>
      </c>
      <c r="D237" s="202">
        <v>118685</v>
      </c>
      <c r="E237" s="212">
        <v>106825.58</v>
      </c>
      <c r="F237" s="202"/>
      <c r="G237" s="41">
        <f t="shared" si="20"/>
        <v>225510.58000000002</v>
      </c>
    </row>
    <row r="238" spans="3:7" ht="15.75" customHeight="1" x14ac:dyDescent="0.35">
      <c r="C238" s="37" t="s">
        <v>304</v>
      </c>
      <c r="D238" s="47">
        <f>SUM(D231:D237)</f>
        <v>661685</v>
      </c>
      <c r="E238" s="47">
        <f>SUM(E231:E237)</f>
        <v>321922.58</v>
      </c>
      <c r="F238" s="47">
        <f>SUM(F231:F237)</f>
        <v>0</v>
      </c>
      <c r="G238" s="41">
        <f t="shared" si="20"/>
        <v>983607.58000000007</v>
      </c>
    </row>
    <row r="239" spans="3:7" ht="15.75" customHeight="1" thickBot="1" x14ac:dyDescent="0.4">
      <c r="C239" s="199"/>
      <c r="D239" s="203"/>
      <c r="E239" s="203"/>
      <c r="F239" s="203"/>
      <c r="G239" s="199"/>
    </row>
    <row r="240" spans="3:7" ht="19.5" customHeight="1" thickBot="1" x14ac:dyDescent="0.4">
      <c r="C240" s="263" t="s">
        <v>276</v>
      </c>
      <c r="D240" s="264"/>
      <c r="E240" s="264"/>
      <c r="F240" s="264"/>
      <c r="G240" s="265"/>
    </row>
    <row r="241" spans="3:13" ht="51.75" customHeight="1" x14ac:dyDescent="0.35">
      <c r="C241" s="54"/>
      <c r="D241" s="126" t="str">
        <f>'1) Tableau budgétaire 1'!D5</f>
        <v xml:space="preserve">PNUD </v>
      </c>
      <c r="E241" s="126" t="str">
        <f>'1) Tableau budgétaire 1'!E5</f>
        <v xml:space="preserve">ONU FEMMES </v>
      </c>
      <c r="F241" s="126" t="str">
        <f>'1) Tableau budgétaire 1'!F5</f>
        <v>Organisation recipiendiaire 3 (budget en USD)</v>
      </c>
      <c r="G241" s="122" t="s">
        <v>276</v>
      </c>
      <c r="H241" s="199"/>
      <c r="I241" s="199"/>
      <c r="J241" s="199"/>
      <c r="K241" s="199"/>
      <c r="L241" s="199"/>
      <c r="M241" s="199"/>
    </row>
    <row r="242" spans="3:13" ht="19.5" customHeight="1" x14ac:dyDescent="0.35">
      <c r="C242" s="127" t="s">
        <v>297</v>
      </c>
      <c r="D242" s="213">
        <f t="shared" ref="D242:E248" si="21">SUM(D8,D19,D30,D41,D52,D64,D75,D86,D97,D108,D119,D131,D142,D153,D164,D175,D187,D198,D209,D220,D231)</f>
        <v>395000</v>
      </c>
      <c r="E242" s="213">
        <f t="shared" si="21"/>
        <v>165097</v>
      </c>
      <c r="F242" s="213">
        <f t="shared" ref="F242:F248" si="22">SUM(F220,F209,F198,F187,F175,F153,F142,F131,F97,F86,F75,F64,F41,F30,F19,F8,F231)</f>
        <v>0</v>
      </c>
      <c r="G242" s="138">
        <f t="shared" ref="G242:G249" si="23">SUM(D242:F242)</f>
        <v>560097</v>
      </c>
      <c r="H242" s="199"/>
      <c r="I242" s="199"/>
      <c r="J242" s="199"/>
      <c r="K242" s="199"/>
      <c r="L242" s="199"/>
      <c r="M242" s="199"/>
    </row>
    <row r="243" spans="3:13" ht="34.5" customHeight="1" x14ac:dyDescent="0.35">
      <c r="C243" s="96" t="s">
        <v>298</v>
      </c>
      <c r="D243" s="213">
        <f t="shared" si="21"/>
        <v>400000</v>
      </c>
      <c r="E243" s="213">
        <f t="shared" si="21"/>
        <v>24000</v>
      </c>
      <c r="F243" s="214">
        <f t="shared" si="22"/>
        <v>0</v>
      </c>
      <c r="G243" s="139">
        <f t="shared" si="23"/>
        <v>424000</v>
      </c>
      <c r="H243" s="199"/>
      <c r="I243" s="199"/>
      <c r="J243" s="199"/>
      <c r="K243" s="199"/>
      <c r="L243" s="199"/>
      <c r="M243" s="199"/>
    </row>
    <row r="244" spans="3:13" ht="48" customHeight="1" x14ac:dyDescent="0.35">
      <c r="C244" s="96" t="s">
        <v>299</v>
      </c>
      <c r="D244" s="213">
        <f t="shared" si="21"/>
        <v>443300</v>
      </c>
      <c r="E244" s="213">
        <f t="shared" si="21"/>
        <v>0</v>
      </c>
      <c r="F244" s="214">
        <f t="shared" si="22"/>
        <v>0</v>
      </c>
      <c r="G244" s="139">
        <f t="shared" si="23"/>
        <v>443300</v>
      </c>
      <c r="H244" s="199"/>
      <c r="I244" s="199"/>
      <c r="J244" s="199"/>
      <c r="K244" s="199"/>
      <c r="L244" s="199"/>
      <c r="M244" s="199"/>
    </row>
    <row r="245" spans="3:13" ht="33" customHeight="1" x14ac:dyDescent="0.35">
      <c r="C245" s="97" t="s">
        <v>300</v>
      </c>
      <c r="D245" s="213">
        <f t="shared" si="21"/>
        <v>167000</v>
      </c>
      <c r="E245" s="213">
        <f t="shared" si="21"/>
        <v>406000</v>
      </c>
      <c r="F245" s="214">
        <f t="shared" si="22"/>
        <v>0</v>
      </c>
      <c r="G245" s="139">
        <f t="shared" si="23"/>
        <v>573000</v>
      </c>
      <c r="H245" s="199"/>
      <c r="I245" s="199"/>
      <c r="J245" s="199"/>
      <c r="K245" s="199"/>
      <c r="L245" s="199"/>
      <c r="M245" s="199"/>
    </row>
    <row r="246" spans="3:13" ht="21" customHeight="1" x14ac:dyDescent="0.35">
      <c r="C246" s="96" t="s">
        <v>301</v>
      </c>
      <c r="D246" s="213">
        <f t="shared" si="21"/>
        <v>154000</v>
      </c>
      <c r="E246" s="213">
        <f t="shared" si="21"/>
        <v>151000</v>
      </c>
      <c r="F246" s="214">
        <f t="shared" si="22"/>
        <v>0</v>
      </c>
      <c r="G246" s="139">
        <f t="shared" si="23"/>
        <v>305000</v>
      </c>
      <c r="H246" s="182"/>
      <c r="I246" s="182"/>
      <c r="J246" s="182"/>
      <c r="K246" s="182"/>
      <c r="L246" s="182"/>
      <c r="M246" s="215"/>
    </row>
    <row r="247" spans="3:13" ht="39.75" customHeight="1" x14ac:dyDescent="0.35">
      <c r="C247" s="96" t="s">
        <v>302</v>
      </c>
      <c r="D247" s="213">
        <f t="shared" si="21"/>
        <v>1108000</v>
      </c>
      <c r="E247" s="213">
        <f t="shared" si="21"/>
        <v>237000</v>
      </c>
      <c r="F247" s="214">
        <f t="shared" si="22"/>
        <v>0</v>
      </c>
      <c r="G247" s="139">
        <f t="shared" si="23"/>
        <v>1345000</v>
      </c>
      <c r="H247" s="182"/>
      <c r="I247" s="182"/>
      <c r="J247" s="182"/>
      <c r="K247" s="182"/>
      <c r="L247" s="182"/>
      <c r="M247" s="215"/>
    </row>
    <row r="248" spans="3:13" ht="39.75" customHeight="1" x14ac:dyDescent="0.35">
      <c r="C248" s="96" t="s">
        <v>303</v>
      </c>
      <c r="D248" s="213">
        <f t="shared" si="21"/>
        <v>306385</v>
      </c>
      <c r="E248" s="213">
        <f t="shared" si="21"/>
        <v>248825.58000000002</v>
      </c>
      <c r="F248" s="213">
        <f t="shared" si="22"/>
        <v>0</v>
      </c>
      <c r="G248" s="139">
        <f t="shared" si="23"/>
        <v>555210.58000000007</v>
      </c>
      <c r="H248" s="182"/>
      <c r="I248" s="182"/>
      <c r="J248" s="182"/>
      <c r="K248" s="182"/>
      <c r="L248" s="182"/>
      <c r="M248" s="215"/>
    </row>
    <row r="249" spans="3:13" ht="22.5" customHeight="1" x14ac:dyDescent="0.35">
      <c r="C249" s="194" t="s">
        <v>277</v>
      </c>
      <c r="D249" s="216">
        <f>SUM(D242:D248)</f>
        <v>2973685</v>
      </c>
      <c r="E249" s="216">
        <f>SUM(E242:E248)</f>
        <v>1231922.58</v>
      </c>
      <c r="F249" s="216">
        <f>SUM(F242:F248)</f>
        <v>0</v>
      </c>
      <c r="G249" s="217">
        <f t="shared" si="23"/>
        <v>4205607.58</v>
      </c>
      <c r="H249" s="182"/>
      <c r="I249" s="182"/>
      <c r="J249" s="182"/>
      <c r="K249" s="182"/>
      <c r="L249" s="182"/>
      <c r="M249" s="215"/>
    </row>
    <row r="250" spans="3:13" ht="26.25" customHeight="1" thickBot="1" x14ac:dyDescent="0.4">
      <c r="C250" s="194" t="s">
        <v>278</v>
      </c>
      <c r="D250" s="218">
        <f>D249*0.07</f>
        <v>208157.95</v>
      </c>
      <c r="E250" s="218">
        <f>E249*0.07</f>
        <v>86234.580600000016</v>
      </c>
      <c r="F250" s="218">
        <f>F249*0.07</f>
        <v>0</v>
      </c>
      <c r="G250" s="219">
        <f>G249*0.07</f>
        <v>294392.53060000006</v>
      </c>
      <c r="H250" s="18"/>
      <c r="I250" s="18"/>
      <c r="J250" s="18"/>
      <c r="K250" s="18"/>
      <c r="L250" s="220"/>
      <c r="M250" s="203"/>
    </row>
    <row r="251" spans="3:13" ht="23.25" customHeight="1" thickBot="1" x14ac:dyDescent="0.4">
      <c r="C251" s="88" t="s">
        <v>332</v>
      </c>
      <c r="D251" s="140">
        <f>SUM(D249:D250)</f>
        <v>3181842.95</v>
      </c>
      <c r="E251" s="140">
        <f>SUM(E249:E250)</f>
        <v>1318157.1606000001</v>
      </c>
      <c r="F251" s="140">
        <f>SUM(F249:F250)</f>
        <v>0</v>
      </c>
      <c r="G251" s="141">
        <f>SUM(G249:G250)</f>
        <v>4500000.1106000002</v>
      </c>
      <c r="H251" s="18"/>
      <c r="I251" s="18"/>
      <c r="J251" s="18"/>
      <c r="K251" s="18"/>
      <c r="L251" s="220"/>
      <c r="M251" s="203"/>
    </row>
    <row r="252" spans="3:13" ht="15.75" customHeight="1" x14ac:dyDescent="0.35">
      <c r="C252" s="199"/>
      <c r="D252" s="203"/>
      <c r="E252" s="203"/>
      <c r="F252" s="203"/>
      <c r="G252" s="199"/>
      <c r="H252" s="199"/>
      <c r="I252" s="199"/>
      <c r="J252" s="199"/>
      <c r="K252" s="199"/>
      <c r="L252" s="38"/>
      <c r="M252" s="199"/>
    </row>
    <row r="253" spans="3:13" ht="15.75" customHeight="1" x14ac:dyDescent="0.35">
      <c r="C253" s="199"/>
      <c r="D253" s="203"/>
      <c r="E253" s="203"/>
      <c r="F253" s="203"/>
      <c r="G253" s="204"/>
      <c r="H253" s="25"/>
      <c r="I253" s="25"/>
      <c r="J253" s="199"/>
      <c r="K253" s="199"/>
      <c r="L253" s="38"/>
      <c r="M253" s="199"/>
    </row>
    <row r="254" spans="3:13" ht="15.75" customHeight="1" x14ac:dyDescent="0.35">
      <c r="C254" s="199"/>
      <c r="D254" s="203"/>
      <c r="E254" s="221"/>
      <c r="F254" s="203"/>
      <c r="G254" s="199"/>
      <c r="H254" s="25"/>
      <c r="I254" s="25"/>
      <c r="J254" s="199"/>
      <c r="K254" s="199"/>
      <c r="L254" s="199"/>
      <c r="M254" s="199"/>
    </row>
    <row r="255" spans="3:13" ht="40.5" customHeight="1" x14ac:dyDescent="0.35">
      <c r="C255" s="199"/>
      <c r="D255" s="203"/>
      <c r="E255" s="203"/>
      <c r="F255" s="203"/>
      <c r="G255" s="199"/>
      <c r="H255" s="25"/>
      <c r="I255" s="25"/>
      <c r="J255" s="199"/>
      <c r="K255" s="199"/>
      <c r="L255" s="39"/>
      <c r="M255" s="199"/>
    </row>
    <row r="256" spans="3:13" ht="24.75" customHeight="1" x14ac:dyDescent="0.35">
      <c r="C256" s="199"/>
      <c r="D256" s="203"/>
      <c r="E256" s="203"/>
      <c r="F256" s="203"/>
      <c r="G256" s="199"/>
      <c r="H256" s="25"/>
      <c r="I256" s="25"/>
      <c r="J256" s="199"/>
      <c r="K256" s="199"/>
      <c r="L256" s="39"/>
      <c r="M256" s="199"/>
    </row>
    <row r="257" spans="3:13" ht="41.25" customHeight="1" x14ac:dyDescent="0.35">
      <c r="C257" s="199"/>
      <c r="D257" s="203"/>
      <c r="E257" s="203"/>
      <c r="F257" s="203"/>
      <c r="G257" s="199"/>
      <c r="H257" s="222"/>
      <c r="I257" s="25"/>
      <c r="J257" s="199"/>
      <c r="K257" s="199"/>
      <c r="L257" s="39"/>
      <c r="M257" s="199"/>
    </row>
    <row r="258" spans="3:13" ht="51.75" customHeight="1" x14ac:dyDescent="0.35">
      <c r="C258" s="199"/>
      <c r="D258" s="203"/>
      <c r="E258" s="203"/>
      <c r="F258" s="203"/>
      <c r="G258" s="199"/>
      <c r="H258" s="222"/>
      <c r="I258" s="25"/>
      <c r="J258" s="199"/>
      <c r="K258" s="199"/>
      <c r="L258" s="39"/>
      <c r="M258" s="199"/>
    </row>
    <row r="259" spans="3:13" ht="42" customHeight="1" x14ac:dyDescent="0.35">
      <c r="C259" s="199"/>
      <c r="D259" s="203"/>
      <c r="E259" s="203"/>
      <c r="F259" s="203"/>
      <c r="G259" s="199"/>
      <c r="H259" s="25"/>
      <c r="I259" s="25"/>
      <c r="J259" s="199"/>
      <c r="K259" s="199"/>
      <c r="L259" s="39"/>
      <c r="M259" s="199"/>
    </row>
    <row r="260" spans="3:13" s="36" customFormat="1" ht="42" customHeight="1" x14ac:dyDescent="0.35">
      <c r="C260" s="199"/>
      <c r="D260" s="203"/>
      <c r="E260" s="203"/>
      <c r="F260" s="203"/>
      <c r="G260" s="199"/>
      <c r="H260" s="199"/>
      <c r="I260" s="25"/>
      <c r="J260" s="199"/>
      <c r="K260" s="199"/>
      <c r="L260" s="39"/>
      <c r="M260" s="199"/>
    </row>
    <row r="261" spans="3:13" s="36" customFormat="1" ht="42" customHeight="1" x14ac:dyDescent="0.35">
      <c r="C261" s="199"/>
      <c r="D261" s="203"/>
      <c r="E261" s="203"/>
      <c r="F261" s="203"/>
      <c r="G261" s="199"/>
      <c r="H261" s="199"/>
      <c r="I261" s="25"/>
      <c r="J261" s="199"/>
      <c r="K261" s="199"/>
      <c r="L261" s="199"/>
      <c r="M261" s="199"/>
    </row>
    <row r="262" spans="3:13" s="36" customFormat="1" ht="63.75" customHeight="1" x14ac:dyDescent="0.35">
      <c r="C262" s="199"/>
      <c r="D262" s="203"/>
      <c r="E262" s="203"/>
      <c r="F262" s="203"/>
      <c r="G262" s="199"/>
      <c r="H262" s="199"/>
      <c r="I262" s="38"/>
      <c r="J262" s="199"/>
      <c r="K262" s="199"/>
      <c r="L262" s="199"/>
      <c r="M262" s="199"/>
    </row>
    <row r="263" spans="3:13" s="36" customFormat="1" ht="42" customHeight="1" x14ac:dyDescent="0.35">
      <c r="C263" s="199"/>
      <c r="D263" s="203"/>
      <c r="E263" s="203"/>
      <c r="F263" s="203"/>
      <c r="G263" s="199"/>
      <c r="H263" s="199"/>
      <c r="I263" s="199"/>
      <c r="J263" s="199"/>
      <c r="K263" s="199"/>
      <c r="L263" s="199"/>
      <c r="M263" s="38"/>
    </row>
    <row r="264" spans="3:13" ht="23.25" customHeight="1" x14ac:dyDescent="0.35">
      <c r="C264" s="199"/>
      <c r="D264" s="203"/>
      <c r="E264" s="203"/>
      <c r="F264" s="203"/>
      <c r="G264" s="199"/>
      <c r="H264" s="199"/>
      <c r="I264" s="199"/>
      <c r="J264" s="199"/>
      <c r="K264" s="199"/>
      <c r="L264" s="199"/>
      <c r="M264" s="199"/>
    </row>
    <row r="265" spans="3:13" ht="27.75" customHeight="1" x14ac:dyDescent="0.35">
      <c r="C265" s="199"/>
      <c r="D265" s="203"/>
      <c r="E265" s="203"/>
      <c r="F265" s="203"/>
      <c r="G265" s="199"/>
      <c r="H265" s="199"/>
      <c r="I265" s="199"/>
      <c r="J265" s="199"/>
      <c r="K265" s="199"/>
      <c r="L265" s="199"/>
      <c r="M265" s="199"/>
    </row>
    <row r="266" spans="3:13" ht="55.5" customHeight="1" x14ac:dyDescent="0.35">
      <c r="C266" s="199"/>
      <c r="D266" s="203"/>
      <c r="E266" s="203"/>
      <c r="F266" s="203"/>
      <c r="G266" s="199"/>
      <c r="H266" s="199"/>
      <c r="I266" s="199"/>
      <c r="J266" s="199"/>
      <c r="K266" s="199"/>
      <c r="L266" s="199"/>
      <c r="M266" s="199"/>
    </row>
    <row r="267" spans="3:13" ht="57.75" customHeight="1" x14ac:dyDescent="0.35">
      <c r="C267" s="199"/>
      <c r="D267" s="203"/>
      <c r="E267" s="203"/>
      <c r="F267" s="203"/>
      <c r="G267" s="199"/>
      <c r="H267" s="199"/>
      <c r="I267" s="199"/>
      <c r="J267" s="199"/>
      <c r="K267" s="199"/>
      <c r="L267" s="199"/>
      <c r="M267" s="199"/>
    </row>
    <row r="268" spans="3:13" ht="21.75" customHeight="1" x14ac:dyDescent="0.35">
      <c r="C268" s="199"/>
      <c r="D268" s="203"/>
      <c r="E268" s="203"/>
      <c r="F268" s="203"/>
      <c r="G268" s="199"/>
      <c r="H268" s="199"/>
      <c r="I268" s="199"/>
      <c r="J268" s="199"/>
      <c r="K268" s="199"/>
      <c r="L268" s="199"/>
      <c r="M268" s="199"/>
    </row>
    <row r="269" spans="3:13" ht="49.5" customHeight="1" x14ac:dyDescent="0.35">
      <c r="C269" s="199"/>
      <c r="D269" s="203"/>
      <c r="E269" s="203"/>
      <c r="F269" s="203"/>
      <c r="G269" s="199"/>
      <c r="H269" s="199"/>
      <c r="I269" s="199"/>
      <c r="J269" s="199"/>
      <c r="K269" s="199"/>
      <c r="L269" s="199"/>
      <c r="M269" s="199"/>
    </row>
    <row r="270" spans="3:13" ht="28.5" customHeight="1" x14ac:dyDescent="0.35">
      <c r="C270" s="199"/>
      <c r="D270" s="203"/>
      <c r="E270" s="203"/>
      <c r="F270" s="203"/>
      <c r="G270" s="199"/>
      <c r="H270" s="199"/>
      <c r="I270" s="199"/>
      <c r="J270" s="199"/>
      <c r="K270" s="199"/>
      <c r="L270" s="199"/>
      <c r="M270" s="199"/>
    </row>
    <row r="271" spans="3:13" ht="28.5" customHeight="1" x14ac:dyDescent="0.35">
      <c r="C271" s="199"/>
      <c r="D271" s="203"/>
      <c r="E271" s="203"/>
      <c r="F271" s="203"/>
      <c r="G271" s="199"/>
      <c r="H271" s="199"/>
      <c r="I271" s="199"/>
      <c r="J271" s="199"/>
      <c r="K271" s="199"/>
      <c r="L271" s="199"/>
      <c r="M271" s="199"/>
    </row>
    <row r="272" spans="3:13" ht="28.5" customHeight="1" x14ac:dyDescent="0.35">
      <c r="C272" s="199"/>
      <c r="D272" s="203"/>
      <c r="E272" s="203"/>
      <c r="F272" s="203"/>
      <c r="G272" s="199"/>
      <c r="H272" s="199"/>
      <c r="I272" s="199"/>
      <c r="J272" s="199"/>
      <c r="K272" s="199"/>
      <c r="L272" s="199"/>
      <c r="M272" s="199"/>
    </row>
    <row r="273" spans="14:14" ht="23.25" customHeight="1" x14ac:dyDescent="0.35">
      <c r="N273" s="38"/>
    </row>
    <row r="274" spans="14:14" ht="43.5" customHeight="1" x14ac:dyDescent="0.35">
      <c r="N274" s="38"/>
    </row>
    <row r="275" spans="14:14" ht="55.5" customHeight="1" x14ac:dyDescent="0.35">
      <c r="N275" s="199"/>
    </row>
    <row r="276" spans="14:14" ht="42.75" customHeight="1" x14ac:dyDescent="0.35">
      <c r="N276" s="38"/>
    </row>
    <row r="277" spans="14:14" ht="21.75" customHeight="1" x14ac:dyDescent="0.35">
      <c r="N277" s="38"/>
    </row>
    <row r="278" spans="14:14" ht="21.75" customHeight="1" x14ac:dyDescent="0.35">
      <c r="N278" s="38"/>
    </row>
    <row r="279" spans="14:14" ht="23.25" customHeight="1" x14ac:dyDescent="0.35">
      <c r="N279" s="199"/>
    </row>
    <row r="280" spans="14:14" ht="23.25" customHeight="1" x14ac:dyDescent="0.35">
      <c r="N280" s="199"/>
    </row>
    <row r="281" spans="14:14" ht="21.75" customHeight="1" x14ac:dyDescent="0.35">
      <c r="N281" s="199"/>
    </row>
    <row r="282" spans="14:14" ht="16.5" customHeight="1" x14ac:dyDescent="0.35">
      <c r="N282" s="199"/>
    </row>
    <row r="283" spans="14:14" ht="29.25" customHeight="1" x14ac:dyDescent="0.35">
      <c r="N283" s="199"/>
    </row>
    <row r="284" spans="14:14" ht="24.75" customHeight="1" x14ac:dyDescent="0.35">
      <c r="N284" s="199"/>
    </row>
    <row r="285" spans="14:14" ht="33" customHeight="1" x14ac:dyDescent="0.35">
      <c r="N285" s="199"/>
    </row>
    <row r="287" spans="14:14" ht="15" customHeight="1" x14ac:dyDescent="0.35">
      <c r="N287" s="199"/>
    </row>
    <row r="288" spans="14:14" ht="25.5" customHeight="1" x14ac:dyDescent="0.35">
      <c r="N288" s="199"/>
    </row>
  </sheetData>
  <sheetProtection insertColumns="0" insertRows="0" deleteRows="0"/>
  <mergeCells count="28">
    <mergeCell ref="C240:G240"/>
    <mergeCell ref="C173:G173"/>
    <mergeCell ref="B184:G184"/>
    <mergeCell ref="C185:G185"/>
    <mergeCell ref="C73:G73"/>
    <mergeCell ref="C84:G84"/>
    <mergeCell ref="C229:G229"/>
    <mergeCell ref="C207:G207"/>
    <mergeCell ref="C218:G218"/>
    <mergeCell ref="C196:G196"/>
    <mergeCell ref="C162:G162"/>
    <mergeCell ref="C106:G106"/>
    <mergeCell ref="C117:G117"/>
    <mergeCell ref="C62:G62"/>
    <mergeCell ref="C129:G129"/>
    <mergeCell ref="C140:G140"/>
    <mergeCell ref="C151:G151"/>
    <mergeCell ref="C95:G95"/>
    <mergeCell ref="B128:G128"/>
    <mergeCell ref="C1:F1"/>
    <mergeCell ref="C2:F2"/>
    <mergeCell ref="B5:G5"/>
    <mergeCell ref="C6:G6"/>
    <mergeCell ref="B61:G61"/>
    <mergeCell ref="C17:G17"/>
    <mergeCell ref="C28:G28"/>
    <mergeCell ref="C39:G39"/>
    <mergeCell ref="C50:G50"/>
  </mergeCells>
  <conditionalFormatting sqref="G15">
    <cfRule type="cellIs" dxfId="32" priority="29" operator="notEqual">
      <formula>$G$7</formula>
    </cfRule>
  </conditionalFormatting>
  <conditionalFormatting sqref="G26">
    <cfRule type="cellIs" dxfId="31" priority="28" operator="notEqual">
      <formula>$G$18</formula>
    </cfRule>
  </conditionalFormatting>
  <conditionalFormatting sqref="G37">
    <cfRule type="cellIs" dxfId="30" priority="27" operator="notEqual">
      <formula>$G$29</formula>
    </cfRule>
  </conditionalFormatting>
  <conditionalFormatting sqref="G48">
    <cfRule type="cellIs" dxfId="29" priority="26" operator="notEqual">
      <formula>$G$40</formula>
    </cfRule>
  </conditionalFormatting>
  <conditionalFormatting sqref="G59">
    <cfRule type="cellIs" dxfId="28" priority="7" operator="equal">
      <formula>" $228 000,00 "</formula>
    </cfRule>
    <cfRule type="duplicateValues" dxfId="27" priority="8"/>
    <cfRule type="cellIs" dxfId="26" priority="9" operator="notEqual">
      <formula>$G$29</formula>
    </cfRule>
  </conditionalFormatting>
  <conditionalFormatting sqref="G71">
    <cfRule type="cellIs" dxfId="25" priority="6" operator="equal">
      <formula>" $117 000,00 "</formula>
    </cfRule>
    <cfRule type="cellIs" dxfId="24" priority="25" operator="notEqual">
      <formula>$G$63</formula>
    </cfRule>
  </conditionalFormatting>
  <conditionalFormatting sqref="G82">
    <cfRule type="cellIs" dxfId="23" priority="24" operator="notEqual">
      <formula>$G$74</formula>
    </cfRule>
  </conditionalFormatting>
  <conditionalFormatting sqref="G93">
    <cfRule type="cellIs" dxfId="22" priority="23" operator="notEqual">
      <formula>$G$85</formula>
    </cfRule>
  </conditionalFormatting>
  <conditionalFormatting sqref="G104">
    <cfRule type="cellIs" dxfId="21" priority="22" operator="notEqual">
      <formula>$G$96</formula>
    </cfRule>
  </conditionalFormatting>
  <conditionalFormatting sqref="G115">
    <cfRule type="cellIs" dxfId="20" priority="2" operator="notEqual">
      <formula>$G$96</formula>
    </cfRule>
  </conditionalFormatting>
  <conditionalFormatting sqref="G126">
    <cfRule type="cellIs" dxfId="19" priority="1" operator="notEqual">
      <formula>$G$96</formula>
    </cfRule>
  </conditionalFormatting>
  <conditionalFormatting sqref="G138">
    <cfRule type="cellIs" dxfId="18" priority="21" operator="notEqual">
      <formula>$G$130</formula>
    </cfRule>
  </conditionalFormatting>
  <conditionalFormatting sqref="G149">
    <cfRule type="cellIs" dxfId="17" priority="20" operator="notEqual">
      <formula>$G$141</formula>
    </cfRule>
  </conditionalFormatting>
  <conditionalFormatting sqref="G152">
    <cfRule type="cellIs" dxfId="16" priority="3" operator="equal">
      <formula>" $68 500,00 "</formula>
    </cfRule>
  </conditionalFormatting>
  <conditionalFormatting sqref="G160">
    <cfRule type="cellIs" dxfId="15" priority="19" operator="notEqual">
      <formula>$G$152</formula>
    </cfRule>
  </conditionalFormatting>
  <conditionalFormatting sqref="G163">
    <cfRule type="cellIs" dxfId="14" priority="4" operator="equal">
      <formula>" $90 000,00 "</formula>
    </cfRule>
  </conditionalFormatting>
  <conditionalFormatting sqref="G171">
    <cfRule type="cellIs" dxfId="13" priority="5" operator="equal">
      <formula>" $90 000,00 "</formula>
    </cfRule>
    <cfRule type="cellIs" dxfId="12" priority="10" operator="notEqual">
      <formula>$G$152</formula>
    </cfRule>
  </conditionalFormatting>
  <conditionalFormatting sqref="G182">
    <cfRule type="cellIs" dxfId="11" priority="18" operator="notEqual">
      <formula>$G$174</formula>
    </cfRule>
  </conditionalFormatting>
  <conditionalFormatting sqref="G194">
    <cfRule type="cellIs" dxfId="10" priority="17" operator="notEqual">
      <formula>$G$186</formula>
    </cfRule>
  </conditionalFormatting>
  <conditionalFormatting sqref="G205">
    <cfRule type="cellIs" dxfId="9" priority="16" operator="notEqual">
      <formula>$G$197</formula>
    </cfRule>
  </conditionalFormatting>
  <conditionalFormatting sqref="G216">
    <cfRule type="cellIs" dxfId="8" priority="15" operator="notEqual">
      <formula>$G$197</formula>
    </cfRule>
  </conditionalFormatting>
  <conditionalFormatting sqref="G227">
    <cfRule type="cellIs" dxfId="7" priority="14" operator="notEqual">
      <formula>$G$219</formula>
    </cfRule>
  </conditionalFormatting>
  <conditionalFormatting sqref="G238">
    <cfRule type="cellIs" dxfId="6" priority="13" operator="notEqual">
      <formula>$G$230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26 C14 C25 C36 C47 C70 C81 C92 C103 C137 C148 C159 C181 C193 C204 C215 C237 C248 C170 C58 C114 C12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5 C13 C24 C35 C46 C69 C80 C91 C102 C136 C147 C158 C180 C192 C203 C214 C236 C247 C169 C57 C113 C124" xr:uid="{00000000-0002-0000-0200-000001000000}"/>
    <dataValidation allowBlank="1" showInputMessage="1" showErrorMessage="1" prompt="Services contracted by an organization which follow the normal procurement processes." sqref="C223 C11 C22 C33 C44 C67 C78 C89 C100 C134 C145 C156 C178 C190 C201 C212 C234 C245 C167 C55 C111 C122" xr:uid="{00000000-0002-0000-0200-000002000000}"/>
    <dataValidation allowBlank="1" showInputMessage="1" showErrorMessage="1" prompt="Includes staff and non-staff travel paid for by the organization directly related to a project." sqref="C224 C12 C23 C34 C45 C68 C79 C90 C101 C135 C146 C157 C179 C191 C202 C213 C235 C246 C168 C56 C112 C12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2 C10 C21 C32 C43 C66 C77 C88 C99 C133 C144 C155 C177 C189 C200 C211 C233 C244 C166 C54 C110 C12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21 C9 C20 C31 C42 C65 C76 C87 C98 C132 C143 C154 C176 C188 C199 C210 C232 C243 C165 C53 C109 C120" xr:uid="{00000000-0002-0000-0200-000005000000}"/>
    <dataValidation allowBlank="1" showInputMessage="1" showErrorMessage="1" prompt="Includes all related staff and temporary staff costs including base salary, post adjustment and all staff entitlements." sqref="C220 C8 C19 C30 C41 C64 C75 C86 C97 C131 C142 C153 C175 C187 C198 C209 C231 C242 C164 C52 C108 C119"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72" max="16383" man="1"/>
  </rowBreaks>
  <extLst>
    <ext xmlns:x14="http://schemas.microsoft.com/office/spreadsheetml/2009/9/main" uri="{78C0D931-6437-407d-A8EE-F0AAD7539E65}">
      <x14:conditionalFormattings>
        <x14:conditionalFormatting xmlns:xm="http://schemas.microsoft.com/office/excel/2006/main">
          <x14:cfRule type="cellIs" priority="12" operator="notEqual" id="{9BB3355D-65E3-41AD-A658-41150B167F0C}">
            <xm:f>'1) Tableau budgétaire 1'!$G$235</xm:f>
            <x14:dxf>
              <font>
                <color rgb="FF9C0006"/>
              </font>
              <fill>
                <patternFill>
                  <bgColor rgb="FFFFC7CE"/>
                </patternFill>
              </fill>
            </x14:dxf>
          </x14:cfRule>
          <xm:sqref>G251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topLeftCell="A10" workbookViewId="0"/>
  </sheetViews>
  <sheetFormatPr baseColWidth="10" defaultColWidth="8.81640625" defaultRowHeight="14.5" x14ac:dyDescent="0.35"/>
  <cols>
    <col min="2" max="2" width="73.26953125" customWidth="1"/>
  </cols>
  <sheetData>
    <row r="1" spans="2:2" ht="15" thickBot="1" x14ac:dyDescent="0.4"/>
    <row r="2" spans="2:2" ht="15" thickBot="1" x14ac:dyDescent="0.4">
      <c r="B2" s="101" t="s">
        <v>333</v>
      </c>
    </row>
    <row r="3" spans="2:2" ht="70.5" customHeight="1" x14ac:dyDescent="0.35">
      <c r="B3" s="102" t="s">
        <v>334</v>
      </c>
    </row>
    <row r="4" spans="2:2" ht="58" x14ac:dyDescent="0.35">
      <c r="B4" s="99" t="s">
        <v>335</v>
      </c>
    </row>
    <row r="5" spans="2:2" x14ac:dyDescent="0.35">
      <c r="B5" s="99"/>
    </row>
    <row r="6" spans="2:2" ht="58" x14ac:dyDescent="0.35">
      <c r="B6" s="98" t="s">
        <v>336</v>
      </c>
    </row>
    <row r="7" spans="2:2" x14ac:dyDescent="0.35">
      <c r="B7" s="99"/>
    </row>
    <row r="8" spans="2:2" ht="72.5" x14ac:dyDescent="0.35">
      <c r="B8" s="98" t="s">
        <v>337</v>
      </c>
    </row>
    <row r="9" spans="2:2" x14ac:dyDescent="0.35">
      <c r="B9" s="99"/>
    </row>
    <row r="10" spans="2:2" ht="29" x14ac:dyDescent="0.35">
      <c r="B10" s="99" t="s">
        <v>338</v>
      </c>
    </row>
    <row r="11" spans="2:2" x14ac:dyDescent="0.35">
      <c r="B11" s="99"/>
    </row>
    <row r="12" spans="2:2" ht="72.5" x14ac:dyDescent="0.35">
      <c r="B12" s="98" t="s">
        <v>339</v>
      </c>
    </row>
    <row r="13" spans="2:2" x14ac:dyDescent="0.35">
      <c r="B13" s="99"/>
    </row>
    <row r="14" spans="2:2" ht="58.5" thickBot="1" x14ac:dyDescent="0.4">
      <c r="B14" s="100" t="s">
        <v>340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13"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9" t="s">
        <v>341</v>
      </c>
      <c r="C2" s="280"/>
      <c r="D2" s="281"/>
    </row>
    <row r="3" spans="2:4" ht="15" thickBot="1" x14ac:dyDescent="0.4">
      <c r="B3" s="282"/>
      <c r="C3" s="283"/>
      <c r="D3" s="284"/>
    </row>
    <row r="4" spans="2:4" ht="15" thickBot="1" x14ac:dyDescent="0.4"/>
    <row r="5" spans="2:4" x14ac:dyDescent="0.35">
      <c r="B5" s="270" t="s">
        <v>342</v>
      </c>
      <c r="C5" s="271"/>
      <c r="D5" s="272"/>
    </row>
    <row r="6" spans="2:4" ht="15" thickBot="1" x14ac:dyDescent="0.4">
      <c r="B6" s="273"/>
      <c r="C6" s="274"/>
      <c r="D6" s="275"/>
    </row>
    <row r="7" spans="2:4" x14ac:dyDescent="0.35">
      <c r="B7" s="61" t="s">
        <v>343</v>
      </c>
      <c r="C7" s="268">
        <f>SUM('1) Tableau budgétaire 1'!D16:F16,'1) Tableau budgétaire 1'!D27:F27,'1) Tableau budgétaire 1'!D37:F37,'1) Tableau budgétaire 1'!D57:F57)</f>
        <v>1004000</v>
      </c>
      <c r="D7" s="269"/>
    </row>
    <row r="8" spans="2:4" x14ac:dyDescent="0.35">
      <c r="B8" s="61" t="s">
        <v>344</v>
      </c>
      <c r="C8" s="266">
        <f>SUM(D10:D14)</f>
        <v>0</v>
      </c>
      <c r="D8" s="267"/>
    </row>
    <row r="9" spans="2:4" x14ac:dyDescent="0.35">
      <c r="B9" s="62" t="s">
        <v>345</v>
      </c>
      <c r="C9" s="63" t="s">
        <v>346</v>
      </c>
      <c r="D9" s="64" t="s">
        <v>347</v>
      </c>
    </row>
    <row r="10" spans="2:4" ht="35.25" customHeight="1" x14ac:dyDescent="0.35">
      <c r="B10" s="79"/>
      <c r="C10" s="66"/>
      <c r="D10" s="67">
        <f>$C$7*C10</f>
        <v>0</v>
      </c>
    </row>
    <row r="11" spans="2:4" ht="35.25" customHeight="1" x14ac:dyDescent="0.35">
      <c r="B11" s="79"/>
      <c r="C11" s="66"/>
      <c r="D11" s="67">
        <f>C7*C11</f>
        <v>0</v>
      </c>
    </row>
    <row r="12" spans="2:4" ht="35.25" customHeight="1" x14ac:dyDescent="0.35">
      <c r="B12" s="80"/>
      <c r="C12" s="66"/>
      <c r="D12" s="67">
        <f>C7*C12</f>
        <v>0</v>
      </c>
    </row>
    <row r="13" spans="2:4" ht="35.25" customHeight="1" x14ac:dyDescent="0.35">
      <c r="B13" s="80"/>
      <c r="C13" s="66"/>
      <c r="D13" s="67">
        <f>C7*C13</f>
        <v>0</v>
      </c>
    </row>
    <row r="14" spans="2:4" ht="35.25" customHeight="1" thickBot="1" x14ac:dyDescent="0.4">
      <c r="B14" s="81"/>
      <c r="C14" s="66"/>
      <c r="D14" s="71">
        <f>C7*C14</f>
        <v>0</v>
      </c>
    </row>
    <row r="15" spans="2:4" ht="15" thickBot="1" x14ac:dyDescent="0.4"/>
    <row r="16" spans="2:4" x14ac:dyDescent="0.35">
      <c r="B16" s="270" t="s">
        <v>348</v>
      </c>
      <c r="C16" s="271"/>
      <c r="D16" s="272"/>
    </row>
    <row r="17" spans="2:4" ht="15" thickBot="1" x14ac:dyDescent="0.4">
      <c r="B17" s="276"/>
      <c r="C17" s="277"/>
      <c r="D17" s="278"/>
    </row>
    <row r="18" spans="2:4" x14ac:dyDescent="0.35">
      <c r="B18" s="61" t="s">
        <v>343</v>
      </c>
      <c r="C18" s="268">
        <f>SUM('1) Tableau budgétaire 1'!D69:F69,'1) Tableau budgétaire 1'!D79:F79,'1) Tableau budgétaire 1'!D89:F89,'1) Tableau budgétaire 1'!D99:F99)</f>
        <v>1248000</v>
      </c>
      <c r="D18" s="269"/>
    </row>
    <row r="19" spans="2:4" x14ac:dyDescent="0.35">
      <c r="B19" s="61" t="s">
        <v>344</v>
      </c>
      <c r="C19" s="266">
        <f>SUM(D21:D25)</f>
        <v>0</v>
      </c>
      <c r="D19" s="267"/>
    </row>
    <row r="20" spans="2:4" x14ac:dyDescent="0.35">
      <c r="B20" s="62" t="s">
        <v>345</v>
      </c>
      <c r="C20" s="63" t="s">
        <v>346</v>
      </c>
      <c r="D20" s="64" t="s">
        <v>347</v>
      </c>
    </row>
    <row r="21" spans="2:4" ht="35.25" customHeight="1" x14ac:dyDescent="0.35">
      <c r="B21" s="65"/>
      <c r="C21" s="66"/>
      <c r="D21" s="67">
        <f>$C$18*C21</f>
        <v>0</v>
      </c>
    </row>
    <row r="22" spans="2:4" ht="35.25" customHeight="1" x14ac:dyDescent="0.35">
      <c r="B22" s="68"/>
      <c r="C22" s="66"/>
      <c r="D22" s="67">
        <f>$C$18*C22</f>
        <v>0</v>
      </c>
    </row>
    <row r="23" spans="2:4" ht="35.25" customHeight="1" x14ac:dyDescent="0.35">
      <c r="B23" s="69"/>
      <c r="C23" s="66"/>
      <c r="D23" s="67">
        <f>$C$18*C23</f>
        <v>0</v>
      </c>
    </row>
    <row r="24" spans="2:4" ht="35.25" customHeight="1" x14ac:dyDescent="0.35">
      <c r="B24" s="69"/>
      <c r="C24" s="66"/>
      <c r="D24" s="67">
        <f>$C$18*C24</f>
        <v>0</v>
      </c>
    </row>
    <row r="25" spans="2:4" ht="35.25" customHeight="1" thickBot="1" x14ac:dyDescent="0.4">
      <c r="B25" s="70"/>
      <c r="C25" s="66"/>
      <c r="D25" s="67">
        <f>$C$18*C25</f>
        <v>0</v>
      </c>
    </row>
    <row r="26" spans="2:4" ht="15" thickBot="1" x14ac:dyDescent="0.4"/>
    <row r="27" spans="2:4" x14ac:dyDescent="0.35">
      <c r="B27" s="270" t="s">
        <v>349</v>
      </c>
      <c r="C27" s="271"/>
      <c r="D27" s="272"/>
    </row>
    <row r="28" spans="2:4" ht="15" thickBot="1" x14ac:dyDescent="0.4">
      <c r="B28" s="273"/>
      <c r="C28" s="274"/>
      <c r="D28" s="275"/>
    </row>
    <row r="29" spans="2:4" x14ac:dyDescent="0.35">
      <c r="B29" s="61" t="s">
        <v>343</v>
      </c>
      <c r="C29" s="268">
        <f>SUM('1) Tableau budgétaire 1'!D131:F131,'1) Tableau budgétaire 1'!D141:F141,'1) Tableau budgétaire 1'!D151:F151,'1) Tableau budgétaire 1'!D171:F171)</f>
        <v>970000</v>
      </c>
      <c r="D29" s="269"/>
    </row>
    <row r="30" spans="2:4" x14ac:dyDescent="0.35">
      <c r="B30" s="61" t="s">
        <v>344</v>
      </c>
      <c r="C30" s="266">
        <f>SUM(D32:D36)</f>
        <v>0</v>
      </c>
      <c r="D30" s="267"/>
    </row>
    <row r="31" spans="2:4" x14ac:dyDescent="0.35">
      <c r="B31" s="62" t="s">
        <v>345</v>
      </c>
      <c r="C31" s="63" t="s">
        <v>346</v>
      </c>
      <c r="D31" s="64" t="s">
        <v>347</v>
      </c>
    </row>
    <row r="32" spans="2:4" ht="35.25" customHeight="1" x14ac:dyDescent="0.35">
      <c r="B32" s="65"/>
      <c r="C32" s="66"/>
      <c r="D32" s="67">
        <f>$C$29*C32</f>
        <v>0</v>
      </c>
    </row>
    <row r="33" spans="2:4" ht="35.25" customHeight="1" x14ac:dyDescent="0.35">
      <c r="B33" s="68"/>
      <c r="C33" s="66"/>
      <c r="D33" s="67">
        <f>$C$29*C33</f>
        <v>0</v>
      </c>
    </row>
    <row r="34" spans="2:4" ht="35.25" customHeight="1" x14ac:dyDescent="0.35">
      <c r="B34" s="69"/>
      <c r="C34" s="66"/>
      <c r="D34" s="67">
        <f>$C$29*C34</f>
        <v>0</v>
      </c>
    </row>
    <row r="35" spans="2:4" ht="35.25" customHeight="1" x14ac:dyDescent="0.35">
      <c r="B35" s="69"/>
      <c r="C35" s="66"/>
      <c r="D35" s="67">
        <f>$C$29*C35</f>
        <v>0</v>
      </c>
    </row>
    <row r="36" spans="2:4" ht="35.25" customHeight="1" thickBot="1" x14ac:dyDescent="0.4">
      <c r="B36" s="70"/>
      <c r="C36" s="66"/>
      <c r="D36" s="67">
        <f>$C$29*C36</f>
        <v>0</v>
      </c>
    </row>
    <row r="37" spans="2:4" ht="15" thickBot="1" x14ac:dyDescent="0.4"/>
    <row r="38" spans="2:4" x14ac:dyDescent="0.35">
      <c r="B38" s="270" t="s">
        <v>350</v>
      </c>
      <c r="C38" s="271"/>
      <c r="D38" s="272"/>
    </row>
    <row r="39" spans="2:4" ht="15" thickBot="1" x14ac:dyDescent="0.4">
      <c r="B39" s="273"/>
      <c r="C39" s="274"/>
      <c r="D39" s="275"/>
    </row>
    <row r="40" spans="2:4" x14ac:dyDescent="0.35">
      <c r="B40" s="61" t="s">
        <v>343</v>
      </c>
      <c r="C40" s="268">
        <f>SUM('1) Tableau budgétaire 1'!D185:F185,'1) Tableau budgétaire 1'!D195:F195,'1) Tableau budgétaire 1'!D206:F206,'1) Tableau budgétaire 1'!D216:F216)</f>
        <v>0</v>
      </c>
      <c r="D40" s="269"/>
    </row>
    <row r="41" spans="2:4" x14ac:dyDescent="0.35">
      <c r="B41" s="61" t="s">
        <v>344</v>
      </c>
      <c r="C41" s="266">
        <f>SUM(D43:D47)</f>
        <v>0</v>
      </c>
      <c r="D41" s="267"/>
    </row>
    <row r="42" spans="2:4" x14ac:dyDescent="0.35">
      <c r="B42" s="62" t="s">
        <v>345</v>
      </c>
      <c r="C42" s="63" t="s">
        <v>346</v>
      </c>
      <c r="D42" s="64" t="s">
        <v>347</v>
      </c>
    </row>
    <row r="43" spans="2:4" ht="35.25" customHeight="1" x14ac:dyDescent="0.35">
      <c r="B43" s="65"/>
      <c r="C43" s="66"/>
      <c r="D43" s="67">
        <f>$C$40*C43</f>
        <v>0</v>
      </c>
    </row>
    <row r="44" spans="2:4" ht="35.25" customHeight="1" x14ac:dyDescent="0.35">
      <c r="B44" s="68"/>
      <c r="C44" s="66"/>
      <c r="D44" s="67">
        <f>$C$40*C44</f>
        <v>0</v>
      </c>
    </row>
    <row r="45" spans="2:4" ht="35.25" customHeight="1" x14ac:dyDescent="0.35">
      <c r="B45" s="69"/>
      <c r="C45" s="66"/>
      <c r="D45" s="67">
        <f>$C$40*C45</f>
        <v>0</v>
      </c>
    </row>
    <row r="46" spans="2:4" ht="35.25" customHeight="1" x14ac:dyDescent="0.35">
      <c r="B46" s="69"/>
      <c r="C46" s="66"/>
      <c r="D46" s="67">
        <f>$C$40*C46</f>
        <v>0</v>
      </c>
    </row>
    <row r="47" spans="2:4" ht="35.25" customHeight="1" thickBot="1" x14ac:dyDescent="0.4">
      <c r="B47" s="70"/>
      <c r="C47" s="66"/>
      <c r="D47" s="7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6" zoomScale="80" zoomScaleNormal="80" workbookViewId="0">
      <selection activeCell="G26" sqref="G26"/>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5" customFormat="1" ht="15.5" x14ac:dyDescent="0.35">
      <c r="B2" s="286" t="s">
        <v>351</v>
      </c>
      <c r="C2" s="287"/>
      <c r="D2" s="287"/>
      <c r="E2" s="287"/>
      <c r="F2" s="288"/>
    </row>
    <row r="3" spans="2:6" s="55" customFormat="1" ht="16" thickBot="1" x14ac:dyDescent="0.4">
      <c r="B3" s="289"/>
      <c r="C3" s="290"/>
      <c r="D3" s="290"/>
      <c r="E3" s="290"/>
      <c r="F3" s="291"/>
    </row>
    <row r="4" spans="2:6" s="55" customFormat="1" ht="16" thickBot="1" x14ac:dyDescent="0.4">
      <c r="B4" s="223"/>
      <c r="C4" s="223"/>
      <c r="D4" s="223"/>
      <c r="E4" s="223"/>
      <c r="F4" s="223"/>
    </row>
    <row r="5" spans="2:6" s="55" customFormat="1" ht="16" thickBot="1" x14ac:dyDescent="0.4">
      <c r="B5" s="263" t="s">
        <v>352</v>
      </c>
      <c r="C5" s="264"/>
      <c r="D5" s="264"/>
      <c r="E5" s="264"/>
      <c r="F5" s="285"/>
    </row>
    <row r="6" spans="2:6" s="55" customFormat="1" ht="52.5" customHeight="1" x14ac:dyDescent="0.35">
      <c r="B6" s="54"/>
      <c r="C6" s="40" t="str">
        <f>'1) Tableau budgétaire 1'!D5</f>
        <v xml:space="preserve">PNUD </v>
      </c>
      <c r="D6" s="40" t="str">
        <f>'1) Tableau budgétaire 1'!E5</f>
        <v xml:space="preserve">ONU FEMMES </v>
      </c>
      <c r="E6" s="40" t="str">
        <f>'1) Tableau budgétaire 1'!F5</f>
        <v>Organisation recipiendiaire 3 (budget en USD)</v>
      </c>
      <c r="F6" s="13" t="s">
        <v>352</v>
      </c>
    </row>
    <row r="7" spans="2:6" s="55" customFormat="1" ht="31" x14ac:dyDescent="0.35">
      <c r="B7" s="10" t="s">
        <v>353</v>
      </c>
      <c r="C7" s="224">
        <f>'2) Tableau budgétaire 2'!D242</f>
        <v>395000</v>
      </c>
      <c r="D7" s="224">
        <f>'2) Tableau budgétaire 2'!E242</f>
        <v>165097</v>
      </c>
      <c r="E7" s="224">
        <f>'2) Tableau budgétaire 2'!F242</f>
        <v>0</v>
      </c>
      <c r="F7" s="52">
        <f t="shared" ref="F7:F14" si="0">SUM(C7:E7)</f>
        <v>560097</v>
      </c>
    </row>
    <row r="8" spans="2:6" s="55" customFormat="1" ht="46.5" x14ac:dyDescent="0.35">
      <c r="B8" s="10" t="s">
        <v>354</v>
      </c>
      <c r="C8" s="224">
        <f>'2) Tableau budgétaire 2'!D243</f>
        <v>400000</v>
      </c>
      <c r="D8" s="224">
        <f>'2) Tableau budgétaire 2'!E243</f>
        <v>24000</v>
      </c>
      <c r="E8" s="224">
        <f>'2) Tableau budgétaire 2'!F243</f>
        <v>0</v>
      </c>
      <c r="F8" s="53">
        <f t="shared" si="0"/>
        <v>424000</v>
      </c>
    </row>
    <row r="9" spans="2:6" s="55" customFormat="1" ht="62" x14ac:dyDescent="0.35">
      <c r="B9" s="10" t="s">
        <v>355</v>
      </c>
      <c r="C9" s="224">
        <f>'2) Tableau budgétaire 2'!D244</f>
        <v>443300</v>
      </c>
      <c r="D9" s="224">
        <f>'2) Tableau budgétaire 2'!E244</f>
        <v>0</v>
      </c>
      <c r="E9" s="224">
        <f>'2) Tableau budgétaire 2'!F244</f>
        <v>0</v>
      </c>
      <c r="F9" s="53">
        <f t="shared" si="0"/>
        <v>443300</v>
      </c>
    </row>
    <row r="10" spans="2:6" s="55" customFormat="1" ht="31" x14ac:dyDescent="0.35">
      <c r="B10" s="17" t="s">
        <v>356</v>
      </c>
      <c r="C10" s="224">
        <f>'2) Tableau budgétaire 2'!D245</f>
        <v>167000</v>
      </c>
      <c r="D10" s="224">
        <f>'2) Tableau budgétaire 2'!E245</f>
        <v>406000</v>
      </c>
      <c r="E10" s="224">
        <f>'2) Tableau budgétaire 2'!F245</f>
        <v>0</v>
      </c>
      <c r="F10" s="53">
        <f t="shared" si="0"/>
        <v>573000</v>
      </c>
    </row>
    <row r="11" spans="2:6" s="55" customFormat="1" ht="15.5" x14ac:dyDescent="0.35">
      <c r="B11" s="10" t="s">
        <v>357</v>
      </c>
      <c r="C11" s="224">
        <f>'2) Tableau budgétaire 2'!D246</f>
        <v>154000</v>
      </c>
      <c r="D11" s="224">
        <f>'2) Tableau budgétaire 2'!E246</f>
        <v>151000</v>
      </c>
      <c r="E11" s="224">
        <f>'2) Tableau budgétaire 2'!F246</f>
        <v>0</v>
      </c>
      <c r="F11" s="53">
        <f t="shared" si="0"/>
        <v>305000</v>
      </c>
    </row>
    <row r="12" spans="2:6" s="55" customFormat="1" ht="46.5" x14ac:dyDescent="0.35">
      <c r="B12" s="10" t="s">
        <v>358</v>
      </c>
      <c r="C12" s="224">
        <f>'2) Tableau budgétaire 2'!D247</f>
        <v>1108000</v>
      </c>
      <c r="D12" s="224">
        <f>'2) Tableau budgétaire 2'!E247</f>
        <v>237000</v>
      </c>
      <c r="E12" s="224">
        <f>'2) Tableau budgétaire 2'!F247</f>
        <v>0</v>
      </c>
      <c r="F12" s="53">
        <f t="shared" si="0"/>
        <v>1345000</v>
      </c>
    </row>
    <row r="13" spans="2:6" s="55" customFormat="1" ht="31.5" thickBot="1" x14ac:dyDescent="0.4">
      <c r="B13" s="106" t="s">
        <v>359</v>
      </c>
      <c r="C13" s="225">
        <f>'2) Tableau budgétaire 2'!D248</f>
        <v>306385</v>
      </c>
      <c r="D13" s="225">
        <f>'2) Tableau budgétaire 2'!E248</f>
        <v>248825.58000000002</v>
      </c>
      <c r="E13" s="225">
        <f>'2) Tableau budgétaire 2'!F248</f>
        <v>0</v>
      </c>
      <c r="F13" s="107">
        <f t="shared" si="0"/>
        <v>555210.58000000007</v>
      </c>
    </row>
    <row r="14" spans="2:6" s="55" customFormat="1" ht="30" customHeight="1" x14ac:dyDescent="0.35">
      <c r="B14" s="226" t="s">
        <v>360</v>
      </c>
      <c r="C14" s="227">
        <f>SUM(C7:C13)</f>
        <v>2973685</v>
      </c>
      <c r="D14" s="227">
        <f>SUM(D7:D13)</f>
        <v>1231922.58</v>
      </c>
      <c r="E14" s="227">
        <f>SUM(E7:E13)</f>
        <v>0</v>
      </c>
      <c r="F14" s="228">
        <f t="shared" si="0"/>
        <v>4205607.58</v>
      </c>
    </row>
    <row r="15" spans="2:6" s="55" customFormat="1" ht="22.5" customHeight="1" x14ac:dyDescent="0.35">
      <c r="B15" s="229" t="s">
        <v>361</v>
      </c>
      <c r="C15" s="103">
        <f>C14*0.07</f>
        <v>208157.95</v>
      </c>
      <c r="D15" s="103">
        <f>D14*0.07</f>
        <v>86234.580600000016</v>
      </c>
      <c r="E15" s="103">
        <f>E14*0.07</f>
        <v>0</v>
      </c>
      <c r="F15" s="108">
        <f>F14*0.07</f>
        <v>294392.53060000006</v>
      </c>
    </row>
    <row r="16" spans="2:6" s="55" customFormat="1" ht="30" customHeight="1" thickBot="1" x14ac:dyDescent="0.4">
      <c r="B16" s="104" t="s">
        <v>9</v>
      </c>
      <c r="C16" s="105">
        <f>C14+C15</f>
        <v>3181842.95</v>
      </c>
      <c r="D16" s="105">
        <f>D14+D15</f>
        <v>1318157.1606000001</v>
      </c>
      <c r="E16" s="105">
        <f>E14+E15</f>
        <v>0</v>
      </c>
      <c r="F16" s="109">
        <f>F14+F15</f>
        <v>4500000.1106000002</v>
      </c>
    </row>
    <row r="17" spans="2:7" s="55" customFormat="1" ht="16" thickBot="1" x14ac:dyDescent="0.4">
      <c r="B17" s="223"/>
      <c r="C17" s="223"/>
      <c r="D17" s="223"/>
      <c r="E17" s="223"/>
      <c r="F17" s="223"/>
      <c r="G17" s="223"/>
    </row>
    <row r="18" spans="2:7" s="55" customFormat="1" ht="15.5" x14ac:dyDescent="0.35">
      <c r="B18" s="245" t="s">
        <v>362</v>
      </c>
      <c r="C18" s="246"/>
      <c r="D18" s="246"/>
      <c r="E18" s="246"/>
      <c r="F18" s="248"/>
      <c r="G18" s="223"/>
    </row>
    <row r="19" spans="2:7" ht="48" customHeight="1" x14ac:dyDescent="0.35">
      <c r="B19" s="15"/>
      <c r="C19" s="13" t="str">
        <f>'1) Tableau budgétaire 1'!D5</f>
        <v xml:space="preserve">PNUD </v>
      </c>
      <c r="D19" s="13" t="str">
        <f>'1) Tableau budgétaire 1'!E5</f>
        <v xml:space="preserve">ONU FEMMES </v>
      </c>
      <c r="E19" s="13" t="str">
        <f>'1) Tableau budgétaire 1'!F5</f>
        <v>Organisation recipiendiaire 3 (budget en USD)</v>
      </c>
      <c r="F19" s="16" t="s">
        <v>332</v>
      </c>
      <c r="G19" s="116" t="s">
        <v>280</v>
      </c>
    </row>
    <row r="20" spans="2:7" ht="23.25" customHeight="1" x14ac:dyDescent="0.35">
      <c r="B20" s="14" t="s">
        <v>363</v>
      </c>
      <c r="C20" s="152">
        <f>'1) Tableau budgétaire 1'!D240</f>
        <v>578343</v>
      </c>
      <c r="D20" s="152">
        <f>'1) Tableau budgétaire 1'!E240</f>
        <v>421657</v>
      </c>
      <c r="E20" s="152">
        <f>'1) Tableau budgétaire 1'!F240</f>
        <v>0</v>
      </c>
      <c r="F20" s="153">
        <f>'1) Tableau budgétaire 1'!G240</f>
        <v>1000000</v>
      </c>
      <c r="G20" s="117">
        <f>'1) Tableau budgétaire 1'!H240</f>
        <v>0.22</v>
      </c>
    </row>
    <row r="21" spans="2:7" ht="24.75" customHeight="1" x14ac:dyDescent="0.35">
      <c r="B21" s="14" t="s">
        <v>364</v>
      </c>
      <c r="C21" s="152">
        <f>'1) Tableau budgétaire 1'!D242</f>
        <v>1967130.885</v>
      </c>
      <c r="D21" s="152">
        <f>'1) Tableau budgétaire 1'!E242</f>
        <v>632869.14818000002</v>
      </c>
      <c r="E21" s="152">
        <f>'1) Tableau budgétaire 1'!F242</f>
        <v>0</v>
      </c>
      <c r="F21" s="153">
        <f>'1) Tableau budgétaire 1'!G242</f>
        <v>2600000.0331800003</v>
      </c>
      <c r="G21" s="117">
        <f>'1) Tableau budgétaire 1'!H242</f>
        <v>0.3</v>
      </c>
    </row>
    <row r="22" spans="2:7" ht="24.75" customHeight="1" thickBot="1" x14ac:dyDescent="0.4">
      <c r="B22" s="14" t="s">
        <v>365</v>
      </c>
      <c r="C22" s="152">
        <f>'1) Tableau budgétaire 1'!D243</f>
        <v>636368.59000000008</v>
      </c>
      <c r="D22" s="152">
        <f>'1) Tableau budgétaire 1'!E243</f>
        <v>263631.43212000001</v>
      </c>
      <c r="E22" s="152">
        <f>'1) Tableau budgétaire 1'!F243</f>
        <v>0</v>
      </c>
      <c r="F22" s="153">
        <f>'1) Tableau budgétaire 1'!G243</f>
        <v>900000.0221200001</v>
      </c>
      <c r="G22" s="118">
        <f>'1) Tableau budgétaire 1'!H243</f>
        <v>0.2</v>
      </c>
    </row>
    <row r="23" spans="2:7" ht="16" thickBot="1" x14ac:dyDescent="0.4">
      <c r="B23" s="6" t="s">
        <v>332</v>
      </c>
      <c r="C23" s="154">
        <f>'1) Tableau budgétaire 1'!D244</f>
        <v>3181842.4749999996</v>
      </c>
      <c r="D23" s="154">
        <f>'1) Tableau budgétaire 1'!E244</f>
        <v>1318157.5803</v>
      </c>
      <c r="E23" s="154">
        <f>'1) Tableau budgétaire 1'!F244</f>
        <v>0</v>
      </c>
      <c r="F23" s="154">
        <f>'1) Tableau budgétaire 1'!G244</f>
        <v>4500000.0553000001</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1'!$G$235</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92">
        <v>0</v>
      </c>
    </row>
    <row r="2" spans="1:1" x14ac:dyDescent="0.35">
      <c r="A2" s="92">
        <v>0.2</v>
      </c>
    </row>
    <row r="3" spans="1:1" x14ac:dyDescent="0.35">
      <c r="A3" s="92">
        <v>0.4</v>
      </c>
    </row>
    <row r="4" spans="1:1" x14ac:dyDescent="0.35">
      <c r="A4" s="92">
        <v>0.6</v>
      </c>
    </row>
    <row r="5" spans="1:1" x14ac:dyDescent="0.35">
      <c r="A5" s="92">
        <v>0.8</v>
      </c>
    </row>
    <row r="6" spans="1:1" x14ac:dyDescent="0.35">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56" t="s">
        <v>366</v>
      </c>
      <c r="B1" s="57" t="s">
        <v>367</v>
      </c>
    </row>
    <row r="2" spans="1:2" x14ac:dyDescent="0.35">
      <c r="A2" s="58" t="s">
        <v>368</v>
      </c>
      <c r="B2" s="59" t="s">
        <v>369</v>
      </c>
    </row>
    <row r="3" spans="1:2" x14ac:dyDescent="0.35">
      <c r="A3" s="58" t="s">
        <v>370</v>
      </c>
      <c r="B3" s="59" t="s">
        <v>371</v>
      </c>
    </row>
    <row r="4" spans="1:2" x14ac:dyDescent="0.35">
      <c r="A4" s="58" t="s">
        <v>372</v>
      </c>
      <c r="B4" s="59" t="s">
        <v>373</v>
      </c>
    </row>
    <row r="5" spans="1:2" x14ac:dyDescent="0.35">
      <c r="A5" s="58" t="s">
        <v>374</v>
      </c>
      <c r="B5" s="59" t="s">
        <v>375</v>
      </c>
    </row>
    <row r="6" spans="1:2" x14ac:dyDescent="0.35">
      <c r="A6" s="58" t="s">
        <v>376</v>
      </c>
      <c r="B6" s="59" t="s">
        <v>377</v>
      </c>
    </row>
    <row r="7" spans="1:2" x14ac:dyDescent="0.35">
      <c r="A7" s="58" t="s">
        <v>378</v>
      </c>
      <c r="B7" s="59" t="s">
        <v>379</v>
      </c>
    </row>
    <row r="8" spans="1:2" x14ac:dyDescent="0.35">
      <c r="A8" s="58" t="s">
        <v>380</v>
      </c>
      <c r="B8" s="59" t="s">
        <v>381</v>
      </c>
    </row>
    <row r="9" spans="1:2" x14ac:dyDescent="0.35">
      <c r="A9" s="58" t="s">
        <v>382</v>
      </c>
      <c r="B9" s="59" t="s">
        <v>383</v>
      </c>
    </row>
    <row r="10" spans="1:2" x14ac:dyDescent="0.35">
      <c r="A10" s="58" t="s">
        <v>384</v>
      </c>
      <c r="B10" s="59" t="s">
        <v>385</v>
      </c>
    </row>
    <row r="11" spans="1:2" x14ac:dyDescent="0.35">
      <c r="A11" s="58" t="s">
        <v>386</v>
      </c>
      <c r="B11" s="59" t="s">
        <v>387</v>
      </c>
    </row>
    <row r="12" spans="1:2" x14ac:dyDescent="0.35">
      <c r="A12" s="58" t="s">
        <v>388</v>
      </c>
      <c r="B12" s="59" t="s">
        <v>389</v>
      </c>
    </row>
    <row r="13" spans="1:2" x14ac:dyDescent="0.35">
      <c r="A13" s="58" t="s">
        <v>390</v>
      </c>
      <c r="B13" s="59" t="s">
        <v>391</v>
      </c>
    </row>
    <row r="14" spans="1:2" x14ac:dyDescent="0.35">
      <c r="A14" s="58" t="s">
        <v>392</v>
      </c>
      <c r="B14" s="59" t="s">
        <v>393</v>
      </c>
    </row>
    <row r="15" spans="1:2" x14ac:dyDescent="0.35">
      <c r="A15" s="58" t="s">
        <v>394</v>
      </c>
      <c r="B15" s="59" t="s">
        <v>395</v>
      </c>
    </row>
    <row r="16" spans="1:2" x14ac:dyDescent="0.35">
      <c r="A16" s="58" t="s">
        <v>396</v>
      </c>
      <c r="B16" s="59" t="s">
        <v>397</v>
      </c>
    </row>
    <row r="17" spans="1:2" x14ac:dyDescent="0.35">
      <c r="A17" s="58" t="s">
        <v>398</v>
      </c>
      <c r="B17" s="59" t="s">
        <v>399</v>
      </c>
    </row>
    <row r="18" spans="1:2" x14ac:dyDescent="0.35">
      <c r="A18" s="58" t="s">
        <v>400</v>
      </c>
      <c r="B18" s="59" t="s">
        <v>401</v>
      </c>
    </row>
    <row r="19" spans="1:2" x14ac:dyDescent="0.35">
      <c r="A19" s="58" t="s">
        <v>402</v>
      </c>
      <c r="B19" s="59" t="s">
        <v>403</v>
      </c>
    </row>
    <row r="20" spans="1:2" x14ac:dyDescent="0.35">
      <c r="A20" s="58" t="s">
        <v>404</v>
      </c>
      <c r="B20" s="59" t="s">
        <v>405</v>
      </c>
    </row>
    <row r="21" spans="1:2" x14ac:dyDescent="0.35">
      <c r="A21" s="58" t="s">
        <v>406</v>
      </c>
      <c r="B21" s="59" t="s">
        <v>407</v>
      </c>
    </row>
    <row r="22" spans="1:2" x14ac:dyDescent="0.35">
      <c r="A22" s="58" t="s">
        <v>408</v>
      </c>
      <c r="B22" s="59" t="s">
        <v>409</v>
      </c>
    </row>
    <row r="23" spans="1:2" x14ac:dyDescent="0.35">
      <c r="A23" s="58" t="s">
        <v>410</v>
      </c>
      <c r="B23" s="59" t="s">
        <v>411</v>
      </c>
    </row>
    <row r="24" spans="1:2" x14ac:dyDescent="0.35">
      <c r="A24" s="58" t="s">
        <v>412</v>
      </c>
      <c r="B24" s="59" t="s">
        <v>413</v>
      </c>
    </row>
    <row r="25" spans="1:2" x14ac:dyDescent="0.35">
      <c r="A25" s="58" t="s">
        <v>414</v>
      </c>
      <c r="B25" s="59" t="s">
        <v>415</v>
      </c>
    </row>
    <row r="26" spans="1:2" x14ac:dyDescent="0.35">
      <c r="A26" s="58" t="s">
        <v>416</v>
      </c>
      <c r="B26" s="59" t="s">
        <v>417</v>
      </c>
    </row>
    <row r="27" spans="1:2" x14ac:dyDescent="0.35">
      <c r="A27" s="58" t="s">
        <v>418</v>
      </c>
      <c r="B27" s="59" t="s">
        <v>419</v>
      </c>
    </row>
    <row r="28" spans="1:2" x14ac:dyDescent="0.35">
      <c r="A28" s="58" t="s">
        <v>420</v>
      </c>
      <c r="B28" s="59" t="s">
        <v>421</v>
      </c>
    </row>
    <row r="29" spans="1:2" x14ac:dyDescent="0.35">
      <c r="A29" s="58" t="s">
        <v>422</v>
      </c>
      <c r="B29" s="59" t="s">
        <v>423</v>
      </c>
    </row>
    <row r="30" spans="1:2" x14ac:dyDescent="0.35">
      <c r="A30" s="58" t="s">
        <v>424</v>
      </c>
      <c r="B30" s="59" t="s">
        <v>425</v>
      </c>
    </row>
    <row r="31" spans="1:2" x14ac:dyDescent="0.35">
      <c r="A31" s="58" t="s">
        <v>426</v>
      </c>
      <c r="B31" s="59" t="s">
        <v>427</v>
      </c>
    </row>
    <row r="32" spans="1:2" x14ac:dyDescent="0.35">
      <c r="A32" s="58" t="s">
        <v>428</v>
      </c>
      <c r="B32" s="59" t="s">
        <v>429</v>
      </c>
    </row>
    <row r="33" spans="1:2" x14ac:dyDescent="0.35">
      <c r="A33" s="58" t="s">
        <v>430</v>
      </c>
      <c r="B33" s="59" t="s">
        <v>431</v>
      </c>
    </row>
    <row r="34" spans="1:2" x14ac:dyDescent="0.35">
      <c r="A34" s="58" t="s">
        <v>432</v>
      </c>
      <c r="B34" s="59" t="s">
        <v>433</v>
      </c>
    </row>
    <row r="35" spans="1:2" x14ac:dyDescent="0.35">
      <c r="A35" s="58" t="s">
        <v>434</v>
      </c>
      <c r="B35" s="59" t="s">
        <v>435</v>
      </c>
    </row>
    <row r="36" spans="1:2" x14ac:dyDescent="0.35">
      <c r="A36" s="58" t="s">
        <v>436</v>
      </c>
      <c r="B36" s="59" t="s">
        <v>437</v>
      </c>
    </row>
    <row r="37" spans="1:2" x14ac:dyDescent="0.35">
      <c r="A37" s="58" t="s">
        <v>438</v>
      </c>
      <c r="B37" s="59" t="s">
        <v>439</v>
      </c>
    </row>
    <row r="38" spans="1:2" x14ac:dyDescent="0.35">
      <c r="A38" s="58" t="s">
        <v>440</v>
      </c>
      <c r="B38" s="59" t="s">
        <v>441</v>
      </c>
    </row>
    <row r="39" spans="1:2" x14ac:dyDescent="0.35">
      <c r="A39" s="58" t="s">
        <v>442</v>
      </c>
      <c r="B39" s="59" t="s">
        <v>443</v>
      </c>
    </row>
    <row r="40" spans="1:2" x14ac:dyDescent="0.35">
      <c r="A40" s="58" t="s">
        <v>444</v>
      </c>
      <c r="B40" s="59" t="s">
        <v>445</v>
      </c>
    </row>
    <row r="41" spans="1:2" x14ac:dyDescent="0.35">
      <c r="A41" s="58" t="s">
        <v>446</v>
      </c>
      <c r="B41" s="59" t="s">
        <v>447</v>
      </c>
    </row>
    <row r="42" spans="1:2" x14ac:dyDescent="0.35">
      <c r="A42" s="58" t="s">
        <v>448</v>
      </c>
      <c r="B42" s="59" t="s">
        <v>449</v>
      </c>
    </row>
    <row r="43" spans="1:2" x14ac:dyDescent="0.35">
      <c r="A43" s="58" t="s">
        <v>450</v>
      </c>
      <c r="B43" s="59" t="s">
        <v>451</v>
      </c>
    </row>
    <row r="44" spans="1:2" x14ac:dyDescent="0.35">
      <c r="A44" s="58" t="s">
        <v>452</v>
      </c>
      <c r="B44" s="59" t="s">
        <v>453</v>
      </c>
    </row>
    <row r="45" spans="1:2" x14ac:dyDescent="0.35">
      <c r="A45" s="58" t="s">
        <v>454</v>
      </c>
      <c r="B45" s="59" t="s">
        <v>455</v>
      </c>
    </row>
    <row r="46" spans="1:2" x14ac:dyDescent="0.35">
      <c r="A46" s="58" t="s">
        <v>456</v>
      </c>
      <c r="B46" s="59" t="s">
        <v>457</v>
      </c>
    </row>
    <row r="47" spans="1:2" x14ac:dyDescent="0.35">
      <c r="A47" s="58" t="s">
        <v>458</v>
      </c>
      <c r="B47" s="59" t="s">
        <v>459</v>
      </c>
    </row>
    <row r="48" spans="1:2" x14ac:dyDescent="0.35">
      <c r="A48" s="58" t="s">
        <v>460</v>
      </c>
      <c r="B48" s="59" t="s">
        <v>461</v>
      </c>
    </row>
    <row r="49" spans="1:2" x14ac:dyDescent="0.35">
      <c r="A49" s="58" t="s">
        <v>462</v>
      </c>
      <c r="B49" s="59" t="s">
        <v>463</v>
      </c>
    </row>
    <row r="50" spans="1:2" x14ac:dyDescent="0.35">
      <c r="A50" s="58" t="s">
        <v>464</v>
      </c>
      <c r="B50" s="59" t="s">
        <v>465</v>
      </c>
    </row>
    <row r="51" spans="1:2" x14ac:dyDescent="0.35">
      <c r="A51" s="58" t="s">
        <v>466</v>
      </c>
      <c r="B51" s="59" t="s">
        <v>467</v>
      </c>
    </row>
    <row r="52" spans="1:2" x14ac:dyDescent="0.35">
      <c r="A52" s="58" t="s">
        <v>468</v>
      </c>
      <c r="B52" s="59" t="s">
        <v>469</v>
      </c>
    </row>
    <row r="53" spans="1:2" x14ac:dyDescent="0.35">
      <c r="A53" s="58" t="s">
        <v>470</v>
      </c>
      <c r="B53" s="59" t="s">
        <v>471</v>
      </c>
    </row>
    <row r="54" spans="1:2" x14ac:dyDescent="0.35">
      <c r="A54" s="58" t="s">
        <v>472</v>
      </c>
      <c r="B54" s="59" t="s">
        <v>473</v>
      </c>
    </row>
    <row r="55" spans="1:2" x14ac:dyDescent="0.35">
      <c r="A55" s="58" t="s">
        <v>474</v>
      </c>
      <c r="B55" s="59" t="s">
        <v>475</v>
      </c>
    </row>
    <row r="56" spans="1:2" x14ac:dyDescent="0.35">
      <c r="A56" s="58" t="s">
        <v>476</v>
      </c>
      <c r="B56" s="59" t="s">
        <v>477</v>
      </c>
    </row>
    <row r="57" spans="1:2" x14ac:dyDescent="0.35">
      <c r="A57" s="58" t="s">
        <v>478</v>
      </c>
      <c r="B57" s="59" t="s">
        <v>479</v>
      </c>
    </row>
    <row r="58" spans="1:2" x14ac:dyDescent="0.35">
      <c r="A58" s="58" t="s">
        <v>480</v>
      </c>
      <c r="B58" s="59" t="s">
        <v>481</v>
      </c>
    </row>
    <row r="59" spans="1:2" x14ac:dyDescent="0.35">
      <c r="A59" s="58" t="s">
        <v>482</v>
      </c>
      <c r="B59" s="59" t="s">
        <v>483</v>
      </c>
    </row>
    <row r="60" spans="1:2" x14ac:dyDescent="0.35">
      <c r="A60" s="58" t="s">
        <v>484</v>
      </c>
      <c r="B60" s="59" t="s">
        <v>485</v>
      </c>
    </row>
    <row r="61" spans="1:2" x14ac:dyDescent="0.35">
      <c r="A61" s="58" t="s">
        <v>486</v>
      </c>
      <c r="B61" s="59" t="s">
        <v>487</v>
      </c>
    </row>
    <row r="62" spans="1:2" x14ac:dyDescent="0.35">
      <c r="A62" s="58" t="s">
        <v>488</v>
      </c>
      <c r="B62" s="59" t="s">
        <v>489</v>
      </c>
    </row>
    <row r="63" spans="1:2" x14ac:dyDescent="0.35">
      <c r="A63" s="58" t="s">
        <v>490</v>
      </c>
      <c r="B63" s="59" t="s">
        <v>491</v>
      </c>
    </row>
    <row r="64" spans="1:2" x14ac:dyDescent="0.35">
      <c r="A64" s="58" t="s">
        <v>492</v>
      </c>
      <c r="B64" s="59" t="s">
        <v>493</v>
      </c>
    </row>
    <row r="65" spans="1:2" x14ac:dyDescent="0.35">
      <c r="A65" s="58" t="s">
        <v>494</v>
      </c>
      <c r="B65" s="59" t="s">
        <v>495</v>
      </c>
    </row>
    <row r="66" spans="1:2" x14ac:dyDescent="0.35">
      <c r="A66" s="58" t="s">
        <v>496</v>
      </c>
      <c r="B66" s="59" t="s">
        <v>497</v>
      </c>
    </row>
    <row r="67" spans="1:2" x14ac:dyDescent="0.35">
      <c r="A67" s="58" t="s">
        <v>498</v>
      </c>
      <c r="B67" s="59" t="s">
        <v>499</v>
      </c>
    </row>
    <row r="68" spans="1:2" x14ac:dyDescent="0.35">
      <c r="A68" s="58" t="s">
        <v>500</v>
      </c>
      <c r="B68" s="59" t="s">
        <v>501</v>
      </c>
    </row>
    <row r="69" spans="1:2" x14ac:dyDescent="0.35">
      <c r="A69" s="58" t="s">
        <v>502</v>
      </c>
      <c r="B69" s="59" t="s">
        <v>503</v>
      </c>
    </row>
    <row r="70" spans="1:2" x14ac:dyDescent="0.35">
      <c r="A70" s="58" t="s">
        <v>504</v>
      </c>
      <c r="B70" s="59" t="s">
        <v>505</v>
      </c>
    </row>
    <row r="71" spans="1:2" x14ac:dyDescent="0.35">
      <c r="A71" s="58" t="s">
        <v>506</v>
      </c>
      <c r="B71" s="59" t="s">
        <v>507</v>
      </c>
    </row>
    <row r="72" spans="1:2" x14ac:dyDescent="0.35">
      <c r="A72" s="58" t="s">
        <v>508</v>
      </c>
      <c r="B72" s="59" t="s">
        <v>509</v>
      </c>
    </row>
    <row r="73" spans="1:2" x14ac:dyDescent="0.35">
      <c r="A73" s="58" t="s">
        <v>510</v>
      </c>
      <c r="B73" s="59" t="s">
        <v>511</v>
      </c>
    </row>
    <row r="74" spans="1:2" x14ac:dyDescent="0.35">
      <c r="A74" s="58" t="s">
        <v>512</v>
      </c>
      <c r="B74" s="59" t="s">
        <v>513</v>
      </c>
    </row>
    <row r="75" spans="1:2" x14ac:dyDescent="0.35">
      <c r="A75" s="58" t="s">
        <v>514</v>
      </c>
      <c r="B75" s="60" t="s">
        <v>515</v>
      </c>
    </row>
    <row r="76" spans="1:2" x14ac:dyDescent="0.35">
      <c r="A76" s="58" t="s">
        <v>516</v>
      </c>
      <c r="B76" s="60" t="s">
        <v>517</v>
      </c>
    </row>
    <row r="77" spans="1:2" x14ac:dyDescent="0.35">
      <c r="A77" s="58" t="s">
        <v>518</v>
      </c>
      <c r="B77" s="60" t="s">
        <v>519</v>
      </c>
    </row>
    <row r="78" spans="1:2" x14ac:dyDescent="0.35">
      <c r="A78" s="58" t="s">
        <v>520</v>
      </c>
      <c r="B78" s="60" t="s">
        <v>521</v>
      </c>
    </row>
    <row r="79" spans="1:2" x14ac:dyDescent="0.35">
      <c r="A79" s="58" t="s">
        <v>522</v>
      </c>
      <c r="B79" s="60" t="s">
        <v>523</v>
      </c>
    </row>
    <row r="80" spans="1:2" x14ac:dyDescent="0.35">
      <c r="A80" s="58" t="s">
        <v>524</v>
      </c>
      <c r="B80" s="60" t="s">
        <v>525</v>
      </c>
    </row>
    <row r="81" spans="1:2" x14ac:dyDescent="0.35">
      <c r="A81" s="58" t="s">
        <v>526</v>
      </c>
      <c r="B81" s="60" t="s">
        <v>527</v>
      </c>
    </row>
    <row r="82" spans="1:2" x14ac:dyDescent="0.35">
      <c r="A82" s="58" t="s">
        <v>528</v>
      </c>
      <c r="B82" s="60" t="s">
        <v>529</v>
      </c>
    </row>
    <row r="83" spans="1:2" x14ac:dyDescent="0.35">
      <c r="A83" s="58" t="s">
        <v>530</v>
      </c>
      <c r="B83" s="60" t="s">
        <v>531</v>
      </c>
    </row>
    <row r="84" spans="1:2" x14ac:dyDescent="0.35">
      <c r="A84" s="58" t="s">
        <v>532</v>
      </c>
      <c r="B84" s="60" t="s">
        <v>533</v>
      </c>
    </row>
    <row r="85" spans="1:2" x14ac:dyDescent="0.35">
      <c r="A85" s="58" t="s">
        <v>534</v>
      </c>
      <c r="B85" s="60" t="s">
        <v>535</v>
      </c>
    </row>
    <row r="86" spans="1:2" x14ac:dyDescent="0.35">
      <c r="A86" s="58" t="s">
        <v>536</v>
      </c>
      <c r="B86" s="60" t="s">
        <v>537</v>
      </c>
    </row>
    <row r="87" spans="1:2" x14ac:dyDescent="0.35">
      <c r="A87" s="58" t="s">
        <v>538</v>
      </c>
      <c r="B87" s="60" t="s">
        <v>539</v>
      </c>
    </row>
    <row r="88" spans="1:2" x14ac:dyDescent="0.35">
      <c r="A88" s="58" t="s">
        <v>540</v>
      </c>
      <c r="B88" s="60" t="s">
        <v>541</v>
      </c>
    </row>
    <row r="89" spans="1:2" x14ac:dyDescent="0.35">
      <c r="A89" s="58" t="s">
        <v>542</v>
      </c>
      <c r="B89" s="60" t="s">
        <v>543</v>
      </c>
    </row>
    <row r="90" spans="1:2" x14ac:dyDescent="0.35">
      <c r="A90" s="58" t="s">
        <v>544</v>
      </c>
      <c r="B90" s="60" t="s">
        <v>545</v>
      </c>
    </row>
    <row r="91" spans="1:2" x14ac:dyDescent="0.35">
      <c r="A91" s="58" t="s">
        <v>546</v>
      </c>
      <c r="B91" s="60" t="s">
        <v>547</v>
      </c>
    </row>
    <row r="92" spans="1:2" x14ac:dyDescent="0.35">
      <c r="A92" s="58" t="s">
        <v>548</v>
      </c>
      <c r="B92" s="60" t="s">
        <v>549</v>
      </c>
    </row>
    <row r="93" spans="1:2" x14ac:dyDescent="0.35">
      <c r="A93" s="58" t="s">
        <v>550</v>
      </c>
      <c r="B93" s="60" t="s">
        <v>551</v>
      </c>
    </row>
    <row r="94" spans="1:2" x14ac:dyDescent="0.35">
      <c r="A94" s="58" t="s">
        <v>552</v>
      </c>
      <c r="B94" s="60" t="s">
        <v>553</v>
      </c>
    </row>
    <row r="95" spans="1:2" x14ac:dyDescent="0.35">
      <c r="A95" s="58" t="s">
        <v>554</v>
      </c>
      <c r="B95" s="60" t="s">
        <v>555</v>
      </c>
    </row>
    <row r="96" spans="1:2" x14ac:dyDescent="0.35">
      <c r="A96" s="58" t="s">
        <v>556</v>
      </c>
      <c r="B96" s="60" t="s">
        <v>557</v>
      </c>
    </row>
    <row r="97" spans="1:2" x14ac:dyDescent="0.35">
      <c r="A97" s="58" t="s">
        <v>558</v>
      </c>
      <c r="B97" s="60" t="s">
        <v>559</v>
      </c>
    </row>
    <row r="98" spans="1:2" x14ac:dyDescent="0.35">
      <c r="A98" s="58" t="s">
        <v>560</v>
      </c>
      <c r="B98" s="60" t="s">
        <v>561</v>
      </c>
    </row>
    <row r="99" spans="1:2" x14ac:dyDescent="0.35">
      <c r="A99" s="58" t="s">
        <v>562</v>
      </c>
      <c r="B99" s="60" t="s">
        <v>563</v>
      </c>
    </row>
    <row r="100" spans="1:2" x14ac:dyDescent="0.35">
      <c r="A100" s="58" t="s">
        <v>564</v>
      </c>
      <c r="B100" s="60" t="s">
        <v>565</v>
      </c>
    </row>
    <row r="101" spans="1:2" x14ac:dyDescent="0.35">
      <c r="A101" s="58" t="s">
        <v>566</v>
      </c>
      <c r="B101" s="60" t="s">
        <v>567</v>
      </c>
    </row>
    <row r="102" spans="1:2" x14ac:dyDescent="0.35">
      <c r="A102" s="58" t="s">
        <v>568</v>
      </c>
      <c r="B102" s="60" t="s">
        <v>569</v>
      </c>
    </row>
    <row r="103" spans="1:2" x14ac:dyDescent="0.35">
      <c r="A103" s="58" t="s">
        <v>570</v>
      </c>
      <c r="B103" s="60" t="s">
        <v>571</v>
      </c>
    </row>
    <row r="104" spans="1:2" x14ac:dyDescent="0.35">
      <c r="A104" s="58" t="s">
        <v>572</v>
      </c>
      <c r="B104" s="60" t="s">
        <v>573</v>
      </c>
    </row>
    <row r="105" spans="1:2" x14ac:dyDescent="0.35">
      <c r="A105" s="58" t="s">
        <v>574</v>
      </c>
      <c r="B105" s="60" t="s">
        <v>575</v>
      </c>
    </row>
    <row r="106" spans="1:2" x14ac:dyDescent="0.35">
      <c r="A106" s="58" t="s">
        <v>576</v>
      </c>
      <c r="B106" s="60" t="s">
        <v>577</v>
      </c>
    </row>
    <row r="107" spans="1:2" x14ac:dyDescent="0.35">
      <c r="A107" s="58" t="s">
        <v>578</v>
      </c>
      <c r="B107" s="60" t="s">
        <v>579</v>
      </c>
    </row>
    <row r="108" spans="1:2" x14ac:dyDescent="0.35">
      <c r="A108" s="58" t="s">
        <v>580</v>
      </c>
      <c r="B108" s="60" t="s">
        <v>581</v>
      </c>
    </row>
    <row r="109" spans="1:2" x14ac:dyDescent="0.35">
      <c r="A109" s="58" t="s">
        <v>582</v>
      </c>
      <c r="B109" s="60" t="s">
        <v>583</v>
      </c>
    </row>
    <row r="110" spans="1:2" x14ac:dyDescent="0.35">
      <c r="A110" s="58" t="s">
        <v>584</v>
      </c>
      <c r="B110" s="60" t="s">
        <v>585</v>
      </c>
    </row>
    <row r="111" spans="1:2" x14ac:dyDescent="0.35">
      <c r="A111" s="58" t="s">
        <v>586</v>
      </c>
      <c r="B111" s="60" t="s">
        <v>587</v>
      </c>
    </row>
    <row r="112" spans="1:2" x14ac:dyDescent="0.35">
      <c r="A112" s="58" t="s">
        <v>588</v>
      </c>
      <c r="B112" s="60" t="s">
        <v>589</v>
      </c>
    </row>
    <row r="113" spans="1:2" x14ac:dyDescent="0.35">
      <c r="A113" s="58" t="s">
        <v>590</v>
      </c>
      <c r="B113" s="60" t="s">
        <v>591</v>
      </c>
    </row>
    <row r="114" spans="1:2" x14ac:dyDescent="0.35">
      <c r="A114" s="58" t="s">
        <v>592</v>
      </c>
      <c r="B114" s="60" t="s">
        <v>593</v>
      </c>
    </row>
    <row r="115" spans="1:2" x14ac:dyDescent="0.35">
      <c r="A115" s="58" t="s">
        <v>594</v>
      </c>
      <c r="B115" s="60" t="s">
        <v>595</v>
      </c>
    </row>
    <row r="116" spans="1:2" x14ac:dyDescent="0.35">
      <c r="A116" s="58" t="s">
        <v>596</v>
      </c>
      <c r="B116" s="60" t="s">
        <v>597</v>
      </c>
    </row>
    <row r="117" spans="1:2" x14ac:dyDescent="0.35">
      <c r="A117" s="58" t="s">
        <v>598</v>
      </c>
      <c r="B117" s="60" t="s">
        <v>599</v>
      </c>
    </row>
    <row r="118" spans="1:2" x14ac:dyDescent="0.35">
      <c r="A118" s="58" t="s">
        <v>600</v>
      </c>
      <c r="B118" s="60" t="s">
        <v>601</v>
      </c>
    </row>
    <row r="119" spans="1:2" x14ac:dyDescent="0.35">
      <c r="A119" s="58" t="s">
        <v>602</v>
      </c>
      <c r="B119" s="60" t="s">
        <v>603</v>
      </c>
    </row>
    <row r="120" spans="1:2" x14ac:dyDescent="0.35">
      <c r="A120" s="58" t="s">
        <v>604</v>
      </c>
      <c r="B120" s="60" t="s">
        <v>605</v>
      </c>
    </row>
    <row r="121" spans="1:2" x14ac:dyDescent="0.35">
      <c r="A121" s="58" t="s">
        <v>606</v>
      </c>
      <c r="B121" s="60" t="s">
        <v>607</v>
      </c>
    </row>
    <row r="122" spans="1:2" x14ac:dyDescent="0.35">
      <c r="A122" s="58" t="s">
        <v>608</v>
      </c>
      <c r="B122" s="60" t="s">
        <v>609</v>
      </c>
    </row>
    <row r="123" spans="1:2" x14ac:dyDescent="0.35">
      <c r="A123" s="58" t="s">
        <v>610</v>
      </c>
      <c r="B123" s="60" t="s">
        <v>611</v>
      </c>
    </row>
    <row r="124" spans="1:2" x14ac:dyDescent="0.35">
      <c r="A124" s="58" t="s">
        <v>612</v>
      </c>
      <c r="B124" s="60" t="s">
        <v>613</v>
      </c>
    </row>
    <row r="125" spans="1:2" x14ac:dyDescent="0.35">
      <c r="A125" s="58" t="s">
        <v>614</v>
      </c>
      <c r="B125" s="60" t="s">
        <v>615</v>
      </c>
    </row>
    <row r="126" spans="1:2" x14ac:dyDescent="0.35">
      <c r="A126" s="58" t="s">
        <v>616</v>
      </c>
      <c r="B126" s="60" t="s">
        <v>617</v>
      </c>
    </row>
    <row r="127" spans="1:2" x14ac:dyDescent="0.35">
      <c r="A127" s="58" t="s">
        <v>618</v>
      </c>
      <c r="B127" s="60" t="s">
        <v>619</v>
      </c>
    </row>
    <row r="128" spans="1:2" x14ac:dyDescent="0.35">
      <c r="A128" s="58" t="s">
        <v>620</v>
      </c>
      <c r="B128" s="60" t="s">
        <v>621</v>
      </c>
    </row>
    <row r="129" spans="1:2" x14ac:dyDescent="0.35">
      <c r="A129" s="58" t="s">
        <v>622</v>
      </c>
      <c r="B129" s="60" t="s">
        <v>623</v>
      </c>
    </row>
    <row r="130" spans="1:2" x14ac:dyDescent="0.35">
      <c r="A130" s="58" t="s">
        <v>624</v>
      </c>
      <c r="B130" s="60" t="s">
        <v>625</v>
      </c>
    </row>
    <row r="131" spans="1:2" x14ac:dyDescent="0.35">
      <c r="A131" s="58" t="s">
        <v>626</v>
      </c>
      <c r="B131" s="60" t="s">
        <v>627</v>
      </c>
    </row>
    <row r="132" spans="1:2" x14ac:dyDescent="0.35">
      <c r="A132" s="58" t="s">
        <v>628</v>
      </c>
      <c r="B132" s="60" t="s">
        <v>629</v>
      </c>
    </row>
    <row r="133" spans="1:2" x14ac:dyDescent="0.35">
      <c r="A133" s="58" t="s">
        <v>630</v>
      </c>
      <c r="B133" s="60" t="s">
        <v>631</v>
      </c>
    </row>
    <row r="134" spans="1:2" x14ac:dyDescent="0.35">
      <c r="A134" s="58" t="s">
        <v>632</v>
      </c>
      <c r="B134" s="60" t="s">
        <v>633</v>
      </c>
    </row>
    <row r="135" spans="1:2" x14ac:dyDescent="0.35">
      <c r="A135" s="58" t="s">
        <v>634</v>
      </c>
      <c r="B135" s="60" t="s">
        <v>635</v>
      </c>
    </row>
    <row r="136" spans="1:2" x14ac:dyDescent="0.35">
      <c r="A136" s="58" t="s">
        <v>636</v>
      </c>
      <c r="B136" s="60" t="s">
        <v>637</v>
      </c>
    </row>
    <row r="137" spans="1:2" x14ac:dyDescent="0.35">
      <c r="A137" s="58" t="s">
        <v>638</v>
      </c>
      <c r="B137" s="60" t="s">
        <v>639</v>
      </c>
    </row>
    <row r="138" spans="1:2" x14ac:dyDescent="0.35">
      <c r="A138" s="58" t="s">
        <v>640</v>
      </c>
      <c r="B138" s="60" t="s">
        <v>641</v>
      </c>
    </row>
    <row r="139" spans="1:2" x14ac:dyDescent="0.35">
      <c r="A139" s="58" t="s">
        <v>642</v>
      </c>
      <c r="B139" s="60" t="s">
        <v>643</v>
      </c>
    </row>
    <row r="140" spans="1:2" x14ac:dyDescent="0.35">
      <c r="A140" s="58" t="s">
        <v>644</v>
      </c>
      <c r="B140" s="60" t="s">
        <v>645</v>
      </c>
    </row>
    <row r="141" spans="1:2" x14ac:dyDescent="0.35">
      <c r="A141" s="58" t="s">
        <v>646</v>
      </c>
      <c r="B141" s="60" t="s">
        <v>647</v>
      </c>
    </row>
    <row r="142" spans="1:2" x14ac:dyDescent="0.35">
      <c r="A142" s="58" t="s">
        <v>648</v>
      </c>
      <c r="B142" s="60" t="s">
        <v>649</v>
      </c>
    </row>
    <row r="143" spans="1:2" x14ac:dyDescent="0.35">
      <c r="A143" s="58" t="s">
        <v>650</v>
      </c>
      <c r="B143" s="60" t="s">
        <v>651</v>
      </c>
    </row>
    <row r="144" spans="1:2" x14ac:dyDescent="0.35">
      <c r="A144" s="58" t="s">
        <v>652</v>
      </c>
      <c r="B144" s="60" t="s">
        <v>653</v>
      </c>
    </row>
    <row r="145" spans="1:2" x14ac:dyDescent="0.35">
      <c r="A145" s="58" t="s">
        <v>654</v>
      </c>
      <c r="B145" s="60" t="s">
        <v>655</v>
      </c>
    </row>
    <row r="146" spans="1:2" x14ac:dyDescent="0.35">
      <c r="A146" s="58" t="s">
        <v>656</v>
      </c>
      <c r="B146" s="60" t="s">
        <v>657</v>
      </c>
    </row>
    <row r="147" spans="1:2" x14ac:dyDescent="0.35">
      <c r="A147" s="58" t="s">
        <v>658</v>
      </c>
      <c r="B147" s="60" t="s">
        <v>659</v>
      </c>
    </row>
    <row r="148" spans="1:2" x14ac:dyDescent="0.35">
      <c r="A148" s="58" t="s">
        <v>660</v>
      </c>
      <c r="B148" s="60" t="s">
        <v>661</v>
      </c>
    </row>
    <row r="149" spans="1:2" x14ac:dyDescent="0.35">
      <c r="A149" s="58" t="s">
        <v>662</v>
      </c>
      <c r="B149" s="60" t="s">
        <v>663</v>
      </c>
    </row>
    <row r="150" spans="1:2" x14ac:dyDescent="0.35">
      <c r="A150" s="58" t="s">
        <v>664</v>
      </c>
      <c r="B150" s="60" t="s">
        <v>665</v>
      </c>
    </row>
    <row r="151" spans="1:2" x14ac:dyDescent="0.35">
      <c r="A151" s="58" t="s">
        <v>666</v>
      </c>
      <c r="B151" s="60" t="s">
        <v>667</v>
      </c>
    </row>
    <row r="152" spans="1:2" x14ac:dyDescent="0.35">
      <c r="A152" s="58" t="s">
        <v>668</v>
      </c>
      <c r="B152" s="60" t="s">
        <v>669</v>
      </c>
    </row>
    <row r="153" spans="1:2" x14ac:dyDescent="0.35">
      <c r="A153" s="58" t="s">
        <v>670</v>
      </c>
      <c r="B153" s="60" t="s">
        <v>671</v>
      </c>
    </row>
    <row r="154" spans="1:2" x14ac:dyDescent="0.35">
      <c r="A154" s="58" t="s">
        <v>672</v>
      </c>
      <c r="B154" s="60" t="s">
        <v>673</v>
      </c>
    </row>
    <row r="155" spans="1:2" x14ac:dyDescent="0.35">
      <c r="A155" s="58" t="s">
        <v>674</v>
      </c>
      <c r="B155" s="60" t="s">
        <v>675</v>
      </c>
    </row>
    <row r="156" spans="1:2" x14ac:dyDescent="0.35">
      <c r="A156" s="58" t="s">
        <v>676</v>
      </c>
      <c r="B156" s="60" t="s">
        <v>677</v>
      </c>
    </row>
    <row r="157" spans="1:2" x14ac:dyDescent="0.35">
      <c r="A157" s="58" t="s">
        <v>678</v>
      </c>
      <c r="B157" s="60" t="s">
        <v>679</v>
      </c>
    </row>
    <row r="158" spans="1:2" x14ac:dyDescent="0.35">
      <c r="A158" s="58" t="s">
        <v>680</v>
      </c>
      <c r="B158" s="60" t="s">
        <v>681</v>
      </c>
    </row>
    <row r="159" spans="1:2" x14ac:dyDescent="0.35">
      <c r="A159" s="58" t="s">
        <v>682</v>
      </c>
      <c r="B159" s="60" t="s">
        <v>683</v>
      </c>
    </row>
    <row r="160" spans="1:2" x14ac:dyDescent="0.35">
      <c r="A160" s="58" t="s">
        <v>684</v>
      </c>
      <c r="B160" s="60" t="s">
        <v>685</v>
      </c>
    </row>
    <row r="161" spans="1:2" x14ac:dyDescent="0.35">
      <c r="A161" s="58" t="s">
        <v>686</v>
      </c>
      <c r="B161" s="60" t="s">
        <v>687</v>
      </c>
    </row>
    <row r="162" spans="1:2" x14ac:dyDescent="0.35">
      <c r="A162" s="58" t="s">
        <v>688</v>
      </c>
      <c r="B162" s="60" t="s">
        <v>689</v>
      </c>
    </row>
    <row r="163" spans="1:2" x14ac:dyDescent="0.35">
      <c r="A163" s="58" t="s">
        <v>690</v>
      </c>
      <c r="B163" s="60" t="s">
        <v>691</v>
      </c>
    </row>
    <row r="164" spans="1:2" x14ac:dyDescent="0.35">
      <c r="A164" s="58" t="s">
        <v>692</v>
      </c>
      <c r="B164" s="60" t="s">
        <v>693</v>
      </c>
    </row>
    <row r="165" spans="1:2" x14ac:dyDescent="0.35">
      <c r="A165" s="58" t="s">
        <v>694</v>
      </c>
      <c r="B165" s="60" t="s">
        <v>695</v>
      </c>
    </row>
    <row r="166" spans="1:2" x14ac:dyDescent="0.35">
      <c r="A166" s="58" t="s">
        <v>696</v>
      </c>
      <c r="B166" s="60" t="s">
        <v>697</v>
      </c>
    </row>
    <row r="167" spans="1:2" x14ac:dyDescent="0.35">
      <c r="A167" s="58" t="s">
        <v>698</v>
      </c>
      <c r="B167" s="60" t="s">
        <v>699</v>
      </c>
    </row>
    <row r="168" spans="1:2" x14ac:dyDescent="0.35">
      <c r="A168" s="58" t="s">
        <v>700</v>
      </c>
      <c r="B168" s="60" t="s">
        <v>701</v>
      </c>
    </row>
    <row r="169" spans="1:2" x14ac:dyDescent="0.35">
      <c r="A169" s="58" t="s">
        <v>702</v>
      </c>
      <c r="B169" s="60" t="s">
        <v>703</v>
      </c>
    </row>
    <row r="170" spans="1:2" x14ac:dyDescent="0.35">
      <c r="A170" s="58" t="s">
        <v>704</v>
      </c>
      <c r="B170" s="60" t="s">
        <v>705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kissima.sylla@undp.org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MPTF_00006_00882</ProjectId>
    <FundCode xmlns="f9695bc1-6109-4dcd-a27a-f8a0370b00e2">MPTF_00006</FundCode>
    <Comments xmlns="f9695bc1-6109-4dcd-a27a-f8a0370b00e2">Rapport financier</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4DC025C-142C-425F-A9E1-7272F57B63B3}"/>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985ec44e-1bab-4c0b-9df0-6ba128686fc9"/>
    <ds:schemaRef ds:uri="9dc44b34-9e2b-42ea-86f7-9ee7f71036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13112023_POST PAC_Prevention Violences Electorales - Budget.xlsx</dc:title>
  <dc:subject/>
  <dc:creator>Jelena Zelenovic</dc:creator>
  <cp:keywords/>
  <dc:description/>
  <cp:lastModifiedBy>Didier Semien</cp:lastModifiedBy>
  <cp:revision/>
  <dcterms:created xsi:type="dcterms:W3CDTF">2017-11-15T21:17:43Z</dcterms:created>
  <dcterms:modified xsi:type="dcterms:W3CDTF">2023-11-15T10:32:33Z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