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AHR.MOIBA\Documents\PBF REPORTING\FINANCIAL REPORT\"/>
    </mc:Choice>
  </mc:AlternateContent>
  <xr:revisionPtr revIDLastSave="0" documentId="13_ncr:1_{B18745FF-FFE1-4ECD-96C6-9763EB7104D7}" xr6:coauthVersionLast="47" xr6:coauthVersionMax="47" xr10:uidLastSave="{00000000-0000-0000-0000-000000000000}"/>
  <bookViews>
    <workbookView xWindow="380" yWindow="0" windowWidth="18310" windowHeight="11010" activeTab="4" xr2:uid="{00000000-000D-0000-FFFF-FFFF00000000}"/>
  </bookViews>
  <sheets>
    <sheet name="Instructions" sheetId="9" r:id="rId1"/>
    <sheet name="WVI" sheetId="14" state="hidden" r:id="rId2"/>
    <sheet name="UNDP" sheetId="11" state="hidden" r:id="rId3"/>
    <sheet name="UNW BUDGET REPOR" sheetId="10" state="hidden" r:id="rId4"/>
    <sheet name="1) Budget Table" sheetId="1" r:id="rId5"/>
    <sheet name="2) By Category" sheetId="5" r:id="rId6"/>
    <sheet name="3) Explanatory Notes" sheetId="3" r:id="rId7"/>
    <sheet name="4) -For PBSO Use-" sheetId="6" r:id="rId8"/>
    <sheet name="5) -For MPTF Use-" sheetId="4" r:id="rId9"/>
    <sheet name="Dropdowns" sheetId="8" state="hidden" r:id="rId10"/>
    <sheet name="Sheet2" sheetId="7" state="hidden"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16" i="1" l="1"/>
  <c r="E51" i="14"/>
  <c r="E50" i="14"/>
  <c r="E49" i="14"/>
  <c r="I189" i="1"/>
  <c r="I188" i="1"/>
  <c r="D43" i="14"/>
  <c r="D44" i="14" s="1"/>
  <c r="E42" i="14"/>
  <c r="F42" i="14" s="1"/>
  <c r="E41" i="14"/>
  <c r="F41" i="14" s="1"/>
  <c r="E40" i="14"/>
  <c r="E43" i="14" s="1"/>
  <c r="E39" i="14"/>
  <c r="F39" i="14" s="1"/>
  <c r="C39" i="14"/>
  <c r="E24" i="14"/>
  <c r="F24" i="14" s="1"/>
  <c r="F23" i="14"/>
  <c r="E23" i="14"/>
  <c r="E22" i="14"/>
  <c r="F22" i="14" s="1"/>
  <c r="E21" i="14"/>
  <c r="F21" i="14" s="1"/>
  <c r="E20" i="14"/>
  <c r="F20" i="14" s="1"/>
  <c r="E19" i="14"/>
  <c r="F19" i="14" s="1"/>
  <c r="F28" i="14" s="1"/>
  <c r="E15" i="14"/>
  <c r="F15" i="14" s="1"/>
  <c r="E14" i="14"/>
  <c r="F14" i="14" s="1"/>
  <c r="E13" i="14"/>
  <c r="F13" i="14" s="1"/>
  <c r="E12" i="14"/>
  <c r="F12" i="14" s="1"/>
  <c r="E11" i="14"/>
  <c r="F11" i="14" s="1"/>
  <c r="E10" i="14"/>
  <c r="F10" i="14" s="1"/>
  <c r="E9" i="14"/>
  <c r="F9" i="14" s="1"/>
  <c r="E8" i="14"/>
  <c r="F8" i="14" s="1"/>
  <c r="E7" i="14"/>
  <c r="F7" i="14" s="1"/>
  <c r="E6" i="14"/>
  <c r="F6" i="14" s="1"/>
  <c r="F17" i="14" l="1"/>
  <c r="D45" i="14"/>
  <c r="D46" i="14" s="1"/>
  <c r="F40" i="14"/>
  <c r="F43" i="14" s="1"/>
  <c r="E28" i="14"/>
  <c r="E17" i="14"/>
  <c r="E44" i="14" s="1"/>
  <c r="E46" i="14" l="1"/>
  <c r="E45" i="14"/>
  <c r="F44" i="14"/>
  <c r="F45" i="14" l="1"/>
  <c r="F46" i="14" s="1"/>
  <c r="I63" i="1" l="1"/>
  <c r="I60" i="1"/>
  <c r="I59" i="1"/>
  <c r="I58" i="1"/>
  <c r="I57" i="1"/>
  <c r="I34" i="1"/>
  <c r="I33" i="1"/>
  <c r="I32" i="1"/>
  <c r="D219" i="11"/>
  <c r="H214" i="11"/>
  <c r="F209" i="11"/>
  <c r="E209" i="11"/>
  <c r="D209" i="11"/>
  <c r="F201" i="11"/>
  <c r="E201" i="11"/>
  <c r="D201" i="11"/>
  <c r="I192" i="11"/>
  <c r="G192" i="11"/>
  <c r="F192" i="11"/>
  <c r="E192" i="11"/>
  <c r="D192" i="11"/>
  <c r="G191" i="11"/>
  <c r="G190" i="11"/>
  <c r="G189" i="11"/>
  <c r="G188" i="11"/>
  <c r="H192" i="11" s="1"/>
  <c r="I185" i="11"/>
  <c r="F185" i="11"/>
  <c r="E185" i="11"/>
  <c r="D185" i="11"/>
  <c r="G184" i="11"/>
  <c r="G183" i="11"/>
  <c r="G182" i="11"/>
  <c r="G181" i="11"/>
  <c r="G180" i="11"/>
  <c r="G179" i="11"/>
  <c r="G178" i="11"/>
  <c r="G177" i="11"/>
  <c r="G185" i="11" s="1"/>
  <c r="I175" i="11"/>
  <c r="F175" i="11"/>
  <c r="E175" i="11"/>
  <c r="D175" i="11"/>
  <c r="G174" i="11"/>
  <c r="G173" i="11"/>
  <c r="G172" i="11"/>
  <c r="G171" i="11"/>
  <c r="G170" i="11"/>
  <c r="G169" i="11"/>
  <c r="G175" i="11" s="1"/>
  <c r="G168" i="11"/>
  <c r="G167" i="11"/>
  <c r="H175" i="11" s="1"/>
  <c r="I165" i="11"/>
  <c r="F165" i="11"/>
  <c r="E165" i="11"/>
  <c r="D165" i="11"/>
  <c r="G164" i="11"/>
  <c r="G163" i="11"/>
  <c r="G162" i="11"/>
  <c r="G161" i="11"/>
  <c r="G160" i="11"/>
  <c r="G159" i="11"/>
  <c r="G158" i="11"/>
  <c r="G157" i="11"/>
  <c r="H165" i="11" s="1"/>
  <c r="I155" i="11"/>
  <c r="F155" i="11"/>
  <c r="E155" i="11"/>
  <c r="D155" i="11"/>
  <c r="G154" i="11"/>
  <c r="G153" i="11"/>
  <c r="G152" i="11"/>
  <c r="G151" i="11"/>
  <c r="G150" i="11"/>
  <c r="G149" i="11"/>
  <c r="G148" i="11"/>
  <c r="G147" i="11"/>
  <c r="H155" i="11" s="1"/>
  <c r="I143" i="11"/>
  <c r="F143" i="11"/>
  <c r="E143" i="11"/>
  <c r="D143" i="11"/>
  <c r="G142" i="11"/>
  <c r="G141" i="11"/>
  <c r="G140" i="11"/>
  <c r="G139" i="11"/>
  <c r="G138" i="11"/>
  <c r="G137" i="11"/>
  <c r="G136" i="11"/>
  <c r="G135" i="11"/>
  <c r="G143" i="11" s="1"/>
  <c r="I133" i="11"/>
  <c r="F133" i="11"/>
  <c r="E133" i="11"/>
  <c r="D133" i="11"/>
  <c r="G132" i="11"/>
  <c r="G131" i="11"/>
  <c r="G133" i="11" s="1"/>
  <c r="G130" i="11"/>
  <c r="G129" i="11"/>
  <c r="G128" i="11"/>
  <c r="G127" i="11"/>
  <c r="G126" i="11"/>
  <c r="G125" i="11"/>
  <c r="H133" i="11" s="1"/>
  <c r="I123" i="11"/>
  <c r="F123" i="11"/>
  <c r="E123" i="11"/>
  <c r="D123" i="11"/>
  <c r="G122" i="11"/>
  <c r="G121" i="11"/>
  <c r="G120" i="11"/>
  <c r="G119" i="11"/>
  <c r="G118" i="11"/>
  <c r="G117" i="11"/>
  <c r="G116" i="11"/>
  <c r="G115" i="11"/>
  <c r="H123" i="11" s="1"/>
  <c r="I113" i="11"/>
  <c r="F113" i="11"/>
  <c r="E113" i="11"/>
  <c r="D113" i="11"/>
  <c r="G112" i="11"/>
  <c r="G111" i="11"/>
  <c r="G110" i="11"/>
  <c r="G109" i="11"/>
  <c r="G108" i="11"/>
  <c r="G107" i="11"/>
  <c r="G113" i="11" s="1"/>
  <c r="G106" i="11"/>
  <c r="G105" i="11"/>
  <c r="H113" i="11" s="1"/>
  <c r="I101" i="11"/>
  <c r="F101" i="11"/>
  <c r="E101" i="11"/>
  <c r="D101" i="11"/>
  <c r="G100" i="11"/>
  <c r="G99" i="11"/>
  <c r="G98" i="11"/>
  <c r="G97" i="11"/>
  <c r="G96" i="11"/>
  <c r="G95" i="11"/>
  <c r="G94" i="11"/>
  <c r="G93" i="11"/>
  <c r="H101" i="11" s="1"/>
  <c r="I91" i="11"/>
  <c r="F91" i="11"/>
  <c r="E91" i="11"/>
  <c r="D91" i="11"/>
  <c r="G90" i="11"/>
  <c r="G89" i="11"/>
  <c r="G88" i="11"/>
  <c r="G87" i="11"/>
  <c r="G86" i="11"/>
  <c r="G85" i="11"/>
  <c r="G84" i="11"/>
  <c r="G83" i="11"/>
  <c r="H91" i="11" s="1"/>
  <c r="G82" i="11"/>
  <c r="G91" i="11" s="1"/>
  <c r="K80" i="11"/>
  <c r="J80" i="11"/>
  <c r="I80" i="11"/>
  <c r="F80" i="11"/>
  <c r="E80" i="11"/>
  <c r="D80" i="11"/>
  <c r="G79" i="11"/>
  <c r="G78" i="11"/>
  <c r="G77" i="11"/>
  <c r="G76" i="11"/>
  <c r="G75" i="11"/>
  <c r="G74" i="11"/>
  <c r="G73" i="11"/>
  <c r="G72" i="11"/>
  <c r="G71" i="11"/>
  <c r="H80" i="11" s="1"/>
  <c r="G70" i="11"/>
  <c r="G69" i="11"/>
  <c r="I67" i="11"/>
  <c r="H67" i="11"/>
  <c r="F67" i="11"/>
  <c r="E67" i="11"/>
  <c r="D67" i="11"/>
  <c r="G66" i="11"/>
  <c r="G65" i="11"/>
  <c r="G64" i="11"/>
  <c r="G63" i="11"/>
  <c r="G62" i="11"/>
  <c r="G61" i="11"/>
  <c r="G60" i="11"/>
  <c r="G59" i="11"/>
  <c r="G58" i="11"/>
  <c r="G57" i="11"/>
  <c r="G67" i="11" s="1"/>
  <c r="I43" i="11"/>
  <c r="F43" i="11"/>
  <c r="E43" i="11"/>
  <c r="D43" i="11"/>
  <c r="G42" i="11"/>
  <c r="G41" i="11"/>
  <c r="G40" i="11"/>
  <c r="G39" i="11"/>
  <c r="G38" i="11"/>
  <c r="G37" i="11"/>
  <c r="G36" i="11"/>
  <c r="G35" i="11"/>
  <c r="G34" i="11"/>
  <c r="G33" i="11"/>
  <c r="G32" i="11"/>
  <c r="G43" i="11" s="1"/>
  <c r="I30" i="11"/>
  <c r="I216" i="11" s="1"/>
  <c r="F30" i="11"/>
  <c r="E30" i="11"/>
  <c r="E203" i="11" s="1"/>
  <c r="D30" i="11"/>
  <c r="G29" i="11"/>
  <c r="G26" i="11"/>
  <c r="G25" i="11"/>
  <c r="G24" i="11"/>
  <c r="G23" i="11"/>
  <c r="G22" i="11"/>
  <c r="G21" i="11"/>
  <c r="G20" i="11"/>
  <c r="G19" i="11"/>
  <c r="H30" i="11" s="1"/>
  <c r="I17" i="11"/>
  <c r="H17" i="11"/>
  <c r="F17" i="11"/>
  <c r="F203" i="11" s="1"/>
  <c r="E17" i="11"/>
  <c r="D17" i="11"/>
  <c r="D203" i="11" s="1"/>
  <c r="G16" i="11"/>
  <c r="G15" i="11"/>
  <c r="G13" i="11"/>
  <c r="G12" i="11"/>
  <c r="G11" i="11"/>
  <c r="G10" i="11"/>
  <c r="G9" i="11"/>
  <c r="G8" i="11"/>
  <c r="G7" i="11"/>
  <c r="G17" i="11" s="1"/>
  <c r="D204" i="11" l="1"/>
  <c r="D205" i="11" s="1"/>
  <c r="G203" i="11"/>
  <c r="E204" i="11"/>
  <c r="E205" i="11"/>
  <c r="F204" i="11"/>
  <c r="F205" i="11" s="1"/>
  <c r="I217" i="11"/>
  <c r="G80" i="11"/>
  <c r="H43" i="11"/>
  <c r="D216" i="11" s="1"/>
  <c r="H143" i="11"/>
  <c r="G155" i="11"/>
  <c r="H185" i="11"/>
  <c r="G101" i="11"/>
  <c r="G165" i="11"/>
  <c r="G30" i="11"/>
  <c r="G123" i="11"/>
  <c r="F212" i="11" l="1"/>
  <c r="F211" i="11"/>
  <c r="F213" i="11"/>
  <c r="D213" i="11"/>
  <c r="D212" i="11"/>
  <c r="D211" i="11"/>
  <c r="E213" i="11"/>
  <c r="E212" i="11"/>
  <c r="E211" i="11"/>
  <c r="E214" i="11" s="1"/>
  <c r="G205" i="11"/>
  <c r="D220" i="11" s="1"/>
  <c r="G204" i="11"/>
  <c r="G211" i="11" l="1"/>
  <c r="D214" i="11"/>
  <c r="G212" i="11"/>
  <c r="G213" i="11"/>
  <c r="F214" i="11"/>
  <c r="D217" i="11"/>
  <c r="G214" i="11" l="1"/>
  <c r="L80" i="10" l="1"/>
  <c r="J80" i="10"/>
  <c r="K80" i="10"/>
  <c r="K84" i="10" s="1"/>
  <c r="I80" i="10"/>
  <c r="H80" i="10"/>
  <c r="H84" i="10"/>
  <c r="I84" i="10"/>
  <c r="J84" i="10"/>
  <c r="L84" i="10"/>
  <c r="G84" i="10"/>
  <c r="H18" i="10"/>
  <c r="I18" i="10"/>
  <c r="J18" i="10"/>
  <c r="K18" i="10"/>
  <c r="L18" i="10"/>
  <c r="G80" i="10"/>
  <c r="H78" i="10"/>
  <c r="I78" i="10"/>
  <c r="J78" i="10"/>
  <c r="K78" i="10"/>
  <c r="L78" i="10"/>
  <c r="G78" i="10"/>
  <c r="H76" i="10"/>
  <c r="I76" i="10"/>
  <c r="J76" i="10"/>
  <c r="K76" i="10"/>
  <c r="L76" i="10"/>
  <c r="G76" i="10"/>
  <c r="H68" i="10"/>
  <c r="I68" i="10"/>
  <c r="J68" i="10"/>
  <c r="K68" i="10"/>
  <c r="L68" i="10"/>
  <c r="G68" i="10"/>
  <c r="H62" i="10"/>
  <c r="I62" i="10"/>
  <c r="J62" i="10"/>
  <c r="K62" i="10"/>
  <c r="K63" i="10" s="1"/>
  <c r="L62" i="10"/>
  <c r="G62" i="10"/>
  <c r="H59" i="10"/>
  <c r="I59" i="10"/>
  <c r="J59" i="10"/>
  <c r="K59" i="10"/>
  <c r="L59" i="10"/>
  <c r="G59" i="10"/>
  <c r="H56" i="10"/>
  <c r="I56" i="10"/>
  <c r="J56" i="10"/>
  <c r="K56" i="10"/>
  <c r="L56" i="10"/>
  <c r="G56" i="10"/>
  <c r="H53" i="10"/>
  <c r="I53" i="10"/>
  <c r="J53" i="10"/>
  <c r="K53" i="10"/>
  <c r="L53" i="10"/>
  <c r="G53" i="10"/>
  <c r="H50" i="10"/>
  <c r="I50" i="10"/>
  <c r="J50" i="10"/>
  <c r="K50" i="10"/>
  <c r="L50" i="10"/>
  <c r="G50" i="10"/>
  <c r="H44" i="10"/>
  <c r="I44" i="10"/>
  <c r="J44" i="10"/>
  <c r="K44" i="10"/>
  <c r="L44" i="10"/>
  <c r="G44" i="10"/>
  <c r="H41" i="10"/>
  <c r="I41" i="10"/>
  <c r="J41" i="10"/>
  <c r="K41" i="10"/>
  <c r="L41" i="10"/>
  <c r="G41" i="10"/>
  <c r="H36" i="10"/>
  <c r="I36" i="10"/>
  <c r="J36" i="10"/>
  <c r="K36" i="10"/>
  <c r="L36" i="10"/>
  <c r="H32" i="10"/>
  <c r="I32" i="10"/>
  <c r="J32" i="10"/>
  <c r="K32" i="10"/>
  <c r="L32" i="10"/>
  <c r="G36" i="10"/>
  <c r="G32" i="10"/>
  <c r="I27" i="10"/>
  <c r="J27" i="10"/>
  <c r="K27" i="10"/>
  <c r="L27" i="10"/>
  <c r="G27" i="10"/>
  <c r="H27" i="10"/>
  <c r="H23" i="10"/>
  <c r="I23" i="10"/>
  <c r="J23" i="10"/>
  <c r="K23" i="10"/>
  <c r="L23" i="10"/>
  <c r="G23" i="10"/>
  <c r="G18" i="10"/>
  <c r="H10" i="10"/>
  <c r="I10" i="10"/>
  <c r="J10" i="10"/>
  <c r="K10" i="10"/>
  <c r="L10" i="10"/>
  <c r="G10" i="10"/>
  <c r="G74" i="1"/>
  <c r="G87" i="1"/>
  <c r="G24" i="1"/>
  <c r="L63" i="10" l="1"/>
  <c r="H63" i="10"/>
  <c r="G63" i="10"/>
  <c r="J63" i="10"/>
  <c r="I63" i="10"/>
  <c r="K37" i="10"/>
  <c r="L37" i="10"/>
  <c r="J37" i="10"/>
  <c r="I37" i="10"/>
  <c r="H37" i="10"/>
  <c r="G37" i="10"/>
  <c r="F91" i="1"/>
  <c r="G75" i="1"/>
  <c r="G76" i="1"/>
  <c r="G77" i="1"/>
  <c r="G78" i="1"/>
  <c r="G79" i="1"/>
  <c r="K80" i="1"/>
  <c r="J80" i="1"/>
  <c r="I80" i="1"/>
  <c r="D80" i="1"/>
  <c r="E80" i="1"/>
  <c r="F80" i="1"/>
  <c r="G63" i="1"/>
  <c r="G62" i="1"/>
  <c r="D30" i="1"/>
  <c r="D17" i="1"/>
  <c r="G86" i="1" l="1"/>
  <c r="G61" i="1"/>
  <c r="G23" i="1"/>
  <c r="G11" i="1"/>
  <c r="G19" i="1"/>
  <c r="G20" i="1"/>
  <c r="G21" i="1"/>
  <c r="G22" i="1"/>
  <c r="G25" i="1"/>
  <c r="G35" i="1"/>
  <c r="G36" i="1"/>
  <c r="G37" i="1"/>
  <c r="D20" i="4" l="1"/>
  <c r="E20" i="4"/>
  <c r="C20" i="4"/>
  <c r="D6" i="4"/>
  <c r="E6" i="4"/>
  <c r="C6" i="4"/>
  <c r="E197" i="5"/>
  <c r="F197" i="5"/>
  <c r="D197" i="5"/>
  <c r="E4" i="5"/>
  <c r="F4" i="5"/>
  <c r="D4" i="5"/>
  <c r="F209" i="1"/>
  <c r="E209" i="1"/>
  <c r="D209" i="1"/>
  <c r="D201" i="1"/>
  <c r="F201" i="1"/>
  <c r="E201" i="1"/>
  <c r="G24" i="4"/>
  <c r="G23" i="4"/>
  <c r="G22" i="4"/>
  <c r="I17" i="1"/>
  <c r="I30" i="1"/>
  <c r="I43" i="1"/>
  <c r="I67" i="1"/>
  <c r="I91" i="1"/>
  <c r="I101" i="1"/>
  <c r="I113" i="1"/>
  <c r="I123" i="1"/>
  <c r="I133" i="1"/>
  <c r="I143" i="1"/>
  <c r="I155" i="1"/>
  <c r="I165" i="1"/>
  <c r="I175" i="1"/>
  <c r="I185" i="1"/>
  <c r="I192" i="1"/>
  <c r="D219" i="1"/>
  <c r="G188" i="1"/>
  <c r="H214" i="1"/>
  <c r="D199" i="5"/>
  <c r="C8" i="4" s="1"/>
  <c r="E205" i="5"/>
  <c r="D14" i="4" s="1"/>
  <c r="F205" i="5"/>
  <c r="E14" i="4" s="1"/>
  <c r="E204" i="5"/>
  <c r="D13" i="4" s="1"/>
  <c r="E203" i="5"/>
  <c r="D12" i="4" s="1"/>
  <c r="F203" i="5"/>
  <c r="E12" i="4" s="1"/>
  <c r="E202" i="5"/>
  <c r="D11" i="4" s="1"/>
  <c r="F202" i="5"/>
  <c r="E201" i="5"/>
  <c r="D10" i="4" s="1"/>
  <c r="E200" i="5"/>
  <c r="D9" i="4" s="1"/>
  <c r="F200" i="5"/>
  <c r="D201" i="5"/>
  <c r="C10" i="4" s="1"/>
  <c r="D202" i="5"/>
  <c r="C11" i="4" s="1"/>
  <c r="D203" i="5"/>
  <c r="C12" i="4" s="1"/>
  <c r="D204" i="5"/>
  <c r="C13" i="4" s="1"/>
  <c r="D205" i="5"/>
  <c r="D200" i="5"/>
  <c r="E199" i="5"/>
  <c r="D8" i="4" s="1"/>
  <c r="F199" i="5"/>
  <c r="E8" i="4" s="1"/>
  <c r="D165" i="1"/>
  <c r="D153" i="5" s="1"/>
  <c r="E165" i="1"/>
  <c r="E153" i="5" s="1"/>
  <c r="G189" i="1"/>
  <c r="G190" i="1"/>
  <c r="G191" i="1"/>
  <c r="G181" i="1"/>
  <c r="G184" i="1"/>
  <c r="G183" i="1"/>
  <c r="G182" i="1"/>
  <c r="G180" i="1"/>
  <c r="G179" i="1"/>
  <c r="G178" i="1"/>
  <c r="G177" i="1"/>
  <c r="G174" i="1"/>
  <c r="G173" i="1"/>
  <c r="G172" i="1"/>
  <c r="G171" i="1"/>
  <c r="G170" i="1"/>
  <c r="G169" i="1"/>
  <c r="G168" i="1"/>
  <c r="G167" i="1"/>
  <c r="G164" i="1"/>
  <c r="G163" i="1"/>
  <c r="G162" i="1"/>
  <c r="G161" i="1"/>
  <c r="G160" i="1"/>
  <c r="G159" i="1"/>
  <c r="G158" i="1"/>
  <c r="G157" i="1"/>
  <c r="G154" i="1"/>
  <c r="G153" i="1"/>
  <c r="G152" i="1"/>
  <c r="G151" i="1"/>
  <c r="G150" i="1"/>
  <c r="G149" i="1"/>
  <c r="G148" i="1"/>
  <c r="G147" i="1"/>
  <c r="G142" i="1"/>
  <c r="G141" i="1"/>
  <c r="G140" i="1"/>
  <c r="G139" i="1"/>
  <c r="G138" i="1"/>
  <c r="G137" i="1"/>
  <c r="G136" i="1"/>
  <c r="G135" i="1"/>
  <c r="G132" i="1"/>
  <c r="G131" i="1"/>
  <c r="G130" i="1"/>
  <c r="G129" i="1"/>
  <c r="G128" i="1"/>
  <c r="G127" i="1"/>
  <c r="G126" i="1"/>
  <c r="G125" i="1"/>
  <c r="G122" i="1"/>
  <c r="G121" i="1"/>
  <c r="G120" i="1"/>
  <c r="G119" i="1"/>
  <c r="G118" i="1"/>
  <c r="G117" i="1"/>
  <c r="G116" i="1"/>
  <c r="G115" i="1"/>
  <c r="G112" i="1"/>
  <c r="G111" i="1"/>
  <c r="G110" i="1"/>
  <c r="G109" i="1"/>
  <c r="G108" i="1"/>
  <c r="G107" i="1"/>
  <c r="G106" i="1"/>
  <c r="G105" i="1"/>
  <c r="G100" i="1"/>
  <c r="G99" i="1"/>
  <c r="G98" i="1"/>
  <c r="G97" i="1"/>
  <c r="G96" i="1"/>
  <c r="G95" i="1"/>
  <c r="G94" i="1"/>
  <c r="G93" i="1"/>
  <c r="G90" i="1"/>
  <c r="G89" i="1"/>
  <c r="G88" i="1"/>
  <c r="G85" i="1"/>
  <c r="G84" i="1"/>
  <c r="G83" i="1"/>
  <c r="G82" i="1"/>
  <c r="G73" i="1"/>
  <c r="G72" i="1"/>
  <c r="G71" i="1"/>
  <c r="G70" i="1"/>
  <c r="G69" i="1"/>
  <c r="G66" i="1"/>
  <c r="G65" i="1"/>
  <c r="G64" i="1"/>
  <c r="G60" i="1"/>
  <c r="G59" i="1"/>
  <c r="G58" i="1"/>
  <c r="G57" i="1"/>
  <c r="G42" i="1"/>
  <c r="G41" i="1"/>
  <c r="G40" i="1"/>
  <c r="G39" i="1"/>
  <c r="G38" i="1"/>
  <c r="G34" i="1"/>
  <c r="G33" i="1"/>
  <c r="G32" i="1"/>
  <c r="G26" i="1"/>
  <c r="G30" i="1" s="1"/>
  <c r="G29" i="1"/>
  <c r="G8" i="1"/>
  <c r="G9" i="1"/>
  <c r="G10" i="1"/>
  <c r="G12" i="1"/>
  <c r="G13" i="1"/>
  <c r="G15" i="1"/>
  <c r="G16" i="1"/>
  <c r="G7" i="1"/>
  <c r="F194" i="5"/>
  <c r="E194" i="5"/>
  <c r="D194" i="5"/>
  <c r="G193" i="5"/>
  <c r="G192" i="5"/>
  <c r="G191" i="5"/>
  <c r="G190" i="5"/>
  <c r="G189" i="5"/>
  <c r="G188" i="5"/>
  <c r="G187" i="5"/>
  <c r="E192" i="1"/>
  <c r="E186" i="5" s="1"/>
  <c r="F192" i="1"/>
  <c r="F186" i="5" s="1"/>
  <c r="D192" i="1"/>
  <c r="D186" i="5" s="1"/>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6" i="5"/>
  <c r="G57" i="5"/>
  <c r="G59" i="5"/>
  <c r="D60" i="5"/>
  <c r="E60" i="5"/>
  <c r="F204" i="5" s="1"/>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E185" i="1"/>
  <c r="E175" i="5" s="1"/>
  <c r="F185" i="1"/>
  <c r="F175" i="5" s="1"/>
  <c r="E175" i="1"/>
  <c r="E164" i="5" s="1"/>
  <c r="F175" i="1"/>
  <c r="F164" i="5" s="1"/>
  <c r="F165" i="1"/>
  <c r="F153" i="5" s="1"/>
  <c r="E155" i="1"/>
  <c r="E142" i="5" s="1"/>
  <c r="F155" i="1"/>
  <c r="F142" i="5" s="1"/>
  <c r="E143" i="1"/>
  <c r="E130" i="5" s="1"/>
  <c r="F143" i="1"/>
  <c r="F130" i="5" s="1"/>
  <c r="E133" i="1"/>
  <c r="E119" i="5" s="1"/>
  <c r="F133" i="1"/>
  <c r="F119" i="5" s="1"/>
  <c r="E123" i="1"/>
  <c r="E108" i="5" s="1"/>
  <c r="F123" i="1"/>
  <c r="F108" i="5" s="1"/>
  <c r="E113" i="1"/>
  <c r="E97" i="5" s="1"/>
  <c r="F113" i="1"/>
  <c r="F97" i="5" s="1"/>
  <c r="E101" i="1"/>
  <c r="E85" i="5" s="1"/>
  <c r="F101" i="1"/>
  <c r="F85" i="5" s="1"/>
  <c r="E91" i="1"/>
  <c r="E74" i="5" s="1"/>
  <c r="F74" i="5"/>
  <c r="E63" i="5"/>
  <c r="F63" i="5"/>
  <c r="E67" i="1"/>
  <c r="E52" i="5" s="1"/>
  <c r="F67" i="1"/>
  <c r="F52" i="5" s="1"/>
  <c r="E40" i="5"/>
  <c r="F40" i="5"/>
  <c r="E43" i="1"/>
  <c r="F43" i="1"/>
  <c r="F29" i="5" s="1"/>
  <c r="E30" i="1"/>
  <c r="E18" i="5" s="1"/>
  <c r="F30" i="1"/>
  <c r="F18" i="5" s="1"/>
  <c r="D18" i="5"/>
  <c r="F17" i="1"/>
  <c r="F7" i="5" s="1"/>
  <c r="E17" i="1"/>
  <c r="E7" i="5" s="1"/>
  <c r="D185" i="1"/>
  <c r="D175" i="5" s="1"/>
  <c r="D175" i="1"/>
  <c r="D164" i="5" s="1"/>
  <c r="D155" i="1"/>
  <c r="D142" i="5" s="1"/>
  <c r="D143" i="1"/>
  <c r="D130" i="5" s="1"/>
  <c r="D133" i="1"/>
  <c r="D119" i="5" s="1"/>
  <c r="D123" i="1"/>
  <c r="D108" i="5" s="1"/>
  <c r="D113" i="1"/>
  <c r="D97" i="5" s="1"/>
  <c r="D101" i="1"/>
  <c r="D85" i="5" s="1"/>
  <c r="D91" i="1"/>
  <c r="D74" i="5" s="1"/>
  <c r="D63" i="5"/>
  <c r="D67" i="1"/>
  <c r="D52" i="5" s="1"/>
  <c r="D40" i="5"/>
  <c r="D43" i="1"/>
  <c r="D29" i="5" s="1"/>
  <c r="D7" i="5"/>
  <c r="H80" i="1" l="1"/>
  <c r="G80" i="1"/>
  <c r="H67" i="1"/>
  <c r="H91" i="1"/>
  <c r="H192" i="1"/>
  <c r="H43" i="1"/>
  <c r="H30" i="1"/>
  <c r="H17" i="1"/>
  <c r="G55" i="5"/>
  <c r="F201" i="5"/>
  <c r="E10" i="4" s="1"/>
  <c r="G58" i="5"/>
  <c r="F60" i="5"/>
  <c r="G91" i="1"/>
  <c r="G43" i="1"/>
  <c r="G165" i="1"/>
  <c r="G123" i="1"/>
  <c r="H155" i="1"/>
  <c r="H113" i="1"/>
  <c r="G133" i="1"/>
  <c r="H143" i="1"/>
  <c r="G155" i="1"/>
  <c r="H165" i="1"/>
  <c r="H175" i="1"/>
  <c r="H185" i="1"/>
  <c r="G101" i="1"/>
  <c r="H123" i="1"/>
  <c r="H101" i="1"/>
  <c r="G113" i="1"/>
  <c r="H133" i="1"/>
  <c r="G142" i="5"/>
  <c r="G60" i="5"/>
  <c r="G93" i="5"/>
  <c r="G127" i="5"/>
  <c r="G161" i="5"/>
  <c r="G130" i="5"/>
  <c r="G153" i="5"/>
  <c r="E206" i="5"/>
  <c r="E207" i="5" s="1"/>
  <c r="E208" i="5" s="1"/>
  <c r="G201" i="5"/>
  <c r="C40" i="6"/>
  <c r="D47" i="6" s="1"/>
  <c r="G108" i="5"/>
  <c r="G185" i="1"/>
  <c r="C29" i="6"/>
  <c r="D34" i="6" s="1"/>
  <c r="E203" i="1"/>
  <c r="E204" i="1" s="1"/>
  <c r="E205" i="1" s="1"/>
  <c r="G48" i="5"/>
  <c r="G37" i="5"/>
  <c r="G26" i="5"/>
  <c r="G105" i="5"/>
  <c r="G138" i="5"/>
  <c r="G116" i="5"/>
  <c r="G150" i="5"/>
  <c r="G183" i="5"/>
  <c r="G172" i="5"/>
  <c r="D15" i="4"/>
  <c r="G175" i="1"/>
  <c r="G143" i="1"/>
  <c r="G40" i="5"/>
  <c r="G85" i="5"/>
  <c r="G18" i="5"/>
  <c r="G175" i="5"/>
  <c r="G97" i="5"/>
  <c r="G164" i="5"/>
  <c r="G119" i="5"/>
  <c r="G200" i="5"/>
  <c r="G202" i="5"/>
  <c r="G204" i="5"/>
  <c r="G194" i="5"/>
  <c r="F8" i="4"/>
  <c r="G82" i="5"/>
  <c r="G205" i="5"/>
  <c r="G71" i="5"/>
  <c r="E13" i="4"/>
  <c r="F13" i="4" s="1"/>
  <c r="E11" i="4"/>
  <c r="F11" i="4" s="1"/>
  <c r="G15" i="5"/>
  <c r="F12" i="4"/>
  <c r="F10" i="4"/>
  <c r="F206" i="5"/>
  <c r="E9" i="4"/>
  <c r="G74" i="5"/>
  <c r="G52" i="5"/>
  <c r="G7" i="5"/>
  <c r="G186" i="5"/>
  <c r="G203" i="5"/>
  <c r="C14" i="4"/>
  <c r="F14" i="4" s="1"/>
  <c r="G199" i="5"/>
  <c r="D206" i="5"/>
  <c r="D207" i="5" s="1"/>
  <c r="C9" i="4"/>
  <c r="G192" i="1"/>
  <c r="C7" i="6"/>
  <c r="D12" i="6" s="1"/>
  <c r="G67" i="1"/>
  <c r="C18" i="6"/>
  <c r="D24" i="6" s="1"/>
  <c r="G63" i="5"/>
  <c r="F203" i="1"/>
  <c r="F204" i="1" s="1"/>
  <c r="F205" i="1" s="1"/>
  <c r="E29" i="5"/>
  <c r="G29" i="5" s="1"/>
  <c r="G17" i="1"/>
  <c r="D203" i="1"/>
  <c r="D45" i="6" l="1"/>
  <c r="D44" i="6"/>
  <c r="D46" i="6"/>
  <c r="D43" i="6"/>
  <c r="D32" i="6"/>
  <c r="D16" i="4"/>
  <c r="D17" i="4" s="1"/>
  <c r="D33" i="6"/>
  <c r="D35" i="6"/>
  <c r="D36" i="6"/>
  <c r="E15" i="4"/>
  <c r="E16" i="4" s="1"/>
  <c r="E17" i="4" s="1"/>
  <c r="F9" i="4"/>
  <c r="F207" i="5"/>
  <c r="F208" i="5" s="1"/>
  <c r="D11" i="6"/>
  <c r="D14" i="6"/>
  <c r="D13" i="6"/>
  <c r="D25" i="6"/>
  <c r="C15" i="4"/>
  <c r="C16" i="4" s="1"/>
  <c r="C17" i="4" s="1"/>
  <c r="G206" i="5"/>
  <c r="G207" i="5" s="1"/>
  <c r="G208" i="5" s="1"/>
  <c r="D208" i="5"/>
  <c r="D10" i="6"/>
  <c r="D216" i="1"/>
  <c r="D21" i="6"/>
  <c r="D23" i="6"/>
  <c r="D22" i="6"/>
  <c r="E213" i="1"/>
  <c r="D24" i="4" s="1"/>
  <c r="E211" i="1"/>
  <c r="E212" i="1"/>
  <c r="D23" i="4" s="1"/>
  <c r="D204" i="1"/>
  <c r="D205" i="1" s="1"/>
  <c r="G203" i="1"/>
  <c r="G204" i="1" s="1"/>
  <c r="G205" i="1" s="1"/>
  <c r="F213" i="1"/>
  <c r="F211" i="1"/>
  <c r="F212" i="1"/>
  <c r="C41" i="6" l="1"/>
  <c r="C30" i="6"/>
  <c r="F15" i="4"/>
  <c r="F16" i="4" s="1"/>
  <c r="F17" i="4" s="1"/>
  <c r="C8" i="6"/>
  <c r="C19" i="6"/>
  <c r="E214" i="1"/>
  <c r="D25" i="4" s="1"/>
  <c r="D22" i="4"/>
  <c r="D212" i="1"/>
  <c r="C23" i="4" s="1"/>
  <c r="D211" i="1"/>
  <c r="G211" i="1" s="1"/>
  <c r="D213" i="1"/>
  <c r="C24" i="4" s="1"/>
  <c r="I217" i="1"/>
  <c r="D220" i="1"/>
  <c r="D217" i="1"/>
  <c r="F214" i="1"/>
  <c r="E25" i="4" s="1"/>
  <c r="E22" i="4"/>
  <c r="E24" i="4"/>
  <c r="E23" i="4"/>
  <c r="G212" i="1" l="1"/>
  <c r="F23" i="4" s="1"/>
  <c r="D214" i="1"/>
  <c r="C25" i="4" s="1"/>
  <c r="C22" i="4"/>
  <c r="G213" i="1"/>
  <c r="F24" i="4" s="1"/>
  <c r="F22" i="4"/>
  <c r="G214" i="1" l="1"/>
  <c r="F25" i="4" s="1"/>
</calcChain>
</file>

<file path=xl/sharedStrings.xml><?xml version="1.0" encoding="utf-8"?>
<sst xmlns="http://schemas.openxmlformats.org/spreadsheetml/2006/main" count="1597" uniqueCount="747">
  <si>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</si>
  <si>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</si>
  <si>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</si>
  <si>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</si>
  <si>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</si>
  <si>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</si>
  <si>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</si>
  <si>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</si>
  <si>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</si>
  <si>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</si>
  <si>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</si>
  <si>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Activity 1.1.1:</t>
  </si>
  <si>
    <t>Activity 1.1.2:</t>
  </si>
  <si>
    <t>Activity 1.1.3:</t>
  </si>
  <si>
    <t>Activity 1.1.4</t>
  </si>
  <si>
    <t>Activity 1.1.5</t>
  </si>
  <si>
    <t>Activity 1.1.6</t>
  </si>
  <si>
    <t>Activity 1.1.7</t>
  </si>
  <si>
    <t>Activity 1.1.8</t>
  </si>
  <si>
    <t>Output Total</t>
  </si>
  <si>
    <t>Activity 1.2.1</t>
  </si>
  <si>
    <t>Activity 1.2.2</t>
  </si>
  <si>
    <t>Activity 1.2.3</t>
  </si>
  <si>
    <t>Activity 1.2.4</t>
  </si>
  <si>
    <t>Activity 1.2.5</t>
  </si>
  <si>
    <t>Activity 1.2.6</t>
  </si>
  <si>
    <t>Activity 1.2.7</t>
  </si>
  <si>
    <t>Activity 1.2.8</t>
  </si>
  <si>
    <t>Activity 1.3.1</t>
  </si>
  <si>
    <t>Activity 1.3.2</t>
  </si>
  <si>
    <t>Activity 1.3.3</t>
  </si>
  <si>
    <t>Activity 1.3.4</t>
  </si>
  <si>
    <t>Activity 1.3.5</t>
  </si>
  <si>
    <t>Activity 1.3.6</t>
  </si>
  <si>
    <t>Activity 1.3.7</t>
  </si>
  <si>
    <t>Activity 1.3.8</t>
  </si>
  <si>
    <t>Output 1.4:</t>
  </si>
  <si>
    <t xml:space="preserve">OUTCOME 2: </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</si>
  <si>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</si>
  <si>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</si>
  <si>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</si>
  <si>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</si>
  <si>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</si>
  <si>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</si>
  <si>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</si>
  <si>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</si>
  <si>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</si>
  <si>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</si>
  <si>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</si>
  <si>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</si>
  <si>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</si>
  <si>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</si>
  <si>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</si>
  <si>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</si>
  <si>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</si>
  <si>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</si>
  <si>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</si>
  <si>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</si>
  <si>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</si>
  <si>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</si>
  <si>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</si>
  <si>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</si>
  <si>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</si>
  <si>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</si>
  <si>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</si>
  <si>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</si>
  <si>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</si>
  <si>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</si>
  <si>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</si>
  <si>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</si>
  <si>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</si>
  <si>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</si>
  <si>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</si>
  <si>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</si>
  <si>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</si>
  <si>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</si>
  <si>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</si>
  <si>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</si>
  <si>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</si>
  <si>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</si>
  <si>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</si>
  <si>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</si>
  <si>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</si>
  <si>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</si>
  <si>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</si>
  <si>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</si>
  <si>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</si>
  <si>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</si>
  <si>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</si>
  <si>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</si>
  <si>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</si>
  <si>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</si>
  <si>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</si>
  <si>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</si>
  <si>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</si>
  <si>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</si>
  <si>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</si>
  <si>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</si>
  <si>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</si>
  <si>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</si>
  <si>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</si>
  <si>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</si>
  <si>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</si>
  <si>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</si>
  <si>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</si>
  <si>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</si>
  <si>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</si>
  <si>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</si>
  <si>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</si>
  <si>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</si>
  <si>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</si>
  <si>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</si>
  <si>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</si>
  <si>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</si>
  <si>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</si>
  <si>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</si>
  <si>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</si>
  <si>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</si>
  <si>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</si>
  <si>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</si>
  <si>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</si>
  <si>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</si>
  <si>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</si>
  <si>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</si>
  <si>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</si>
  <si>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</si>
  <si>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</si>
  <si>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</si>
  <si>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</si>
  <si>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</si>
  <si>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</si>
  <si>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</si>
  <si>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</si>
  <si>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</si>
  <si>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</si>
  <si>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</si>
  <si>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</si>
  <si>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</si>
  <si>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</si>
  <si>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</si>
  <si>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</si>
  <si>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</si>
  <si>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</si>
  <si>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</si>
  <si>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</si>
  <si>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</si>
  <si>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</si>
  <si>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</si>
  <si>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</si>
  <si>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</si>
  <si>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</si>
  <si>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</si>
  <si>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</si>
  <si>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</si>
  <si>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</si>
  <si>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</si>
  <si>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</si>
  <si>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</si>
  <si>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</si>
  <si>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</si>
  <si>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</si>
  <si>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t>Total Expenditure</t>
  </si>
  <si>
    <t>% Towards GEWE</t>
  </si>
  <si>
    <t>Delivery Rate:</t>
  </si>
  <si>
    <t>% Towards M&amp;E</t>
  </si>
  <si>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</si>
  <si>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</si>
  <si>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</si>
  <si>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</si>
  <si>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</si>
  <si>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</si>
  <si>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</si>
  <si>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</si>
  <si>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</si>
  <si>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</si>
  <si>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</si>
  <si>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</si>
  <si>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</si>
  <si>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</si>
  <si>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</si>
  <si>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</si>
  <si>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</si>
  <si>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</si>
  <si>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</si>
  <si>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</si>
  <si>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</si>
  <si>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</si>
  <si>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</si>
  <si>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</si>
  <si>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</si>
  <si>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</si>
  <si>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</si>
  <si>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</si>
  <si>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</si>
  <si>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</si>
  <si>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</si>
  <si>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</si>
  <si>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</si>
  <si>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</si>
  <si>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</si>
  <si>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</si>
  <si>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</si>
  <si>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</si>
  <si>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</si>
  <si>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</si>
  <si>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</si>
  <si>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</si>
  <si>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</si>
  <si>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</si>
  <si>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</si>
  <si>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</si>
  <si>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</si>
  <si>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</si>
  <si>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</si>
  <si>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</si>
  <si>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</si>
  <si>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</si>
  <si>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</si>
  <si>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</si>
  <si>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</si>
  <si>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</si>
  <si>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</si>
  <si>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</si>
  <si>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</si>
  <si>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</si>
  <si>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</si>
  <si>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</si>
  <si>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</si>
  <si>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</si>
  <si>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</si>
  <si>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</si>
  <si>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</si>
  <si>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</si>
  <si>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</si>
  <si>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</si>
  <si>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</si>
  <si>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</si>
  <si>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</si>
  <si>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</si>
  <si>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</si>
  <si>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</si>
  <si>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</si>
  <si>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</si>
  <si>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</si>
  <si>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</si>
  <si>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</si>
  <si>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</si>
  <si>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</si>
  <si>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</si>
  <si>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</si>
  <si>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</si>
  <si>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</si>
  <si>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</si>
  <si>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</si>
  <si>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</si>
  <si>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</si>
  <si>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</si>
  <si>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</si>
  <si>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</si>
  <si>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</si>
  <si>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</si>
  <si>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</si>
  <si>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</si>
  <si>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</si>
  <si>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</si>
  <si>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</si>
  <si>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</si>
  <si>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</si>
  <si>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</si>
  <si>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</si>
  <si>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</si>
  <si>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</si>
  <si>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</si>
  <si>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</si>
  <si>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</si>
  <si>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</si>
  <si>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</si>
  <si>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</si>
  <si>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</si>
  <si>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</si>
  <si>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</si>
  <si>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</si>
  <si>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</si>
  <si>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</si>
  <si>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</si>
  <si>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</si>
  <si>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</si>
  <si>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</si>
  <si>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</si>
  <si>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</si>
  <si>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</si>
  <si>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</si>
  <si>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</si>
  <si>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</si>
  <si>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</si>
  <si>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</si>
  <si>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</si>
  <si>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</si>
  <si>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</si>
  <si>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</si>
  <si>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</si>
  <si>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</si>
  <si>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</si>
  <si>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</si>
  <si>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</si>
  <si>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</si>
  <si>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</si>
  <si>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</si>
  <si>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</si>
  <si>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</si>
  <si>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</si>
  <si>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</si>
  <si>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</si>
  <si>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</si>
  <si>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</si>
  <si>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</si>
  <si>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</si>
  <si>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</si>
  <si>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</si>
  <si>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</si>
  <si>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</si>
  <si>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</si>
  <si>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</si>
  <si>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</si>
  <si>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</si>
  <si>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</si>
  <si>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</si>
  <si>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</si>
  <si>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</si>
  <si>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</si>
  <si>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</si>
  <si>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</si>
  <si>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</si>
  <si>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</si>
  <si>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</si>
  <si>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</si>
  <si>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</si>
  <si>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</si>
  <si>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</si>
  <si>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</si>
  <si>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</si>
  <si>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</si>
  <si>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</si>
  <si>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</si>
  <si>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</si>
  <si>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</si>
  <si>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</si>
  <si>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</si>
  <si>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</si>
  <si>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</si>
  <si>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</si>
  <si>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</si>
  <si>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</si>
  <si>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</si>
  <si>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</si>
  <si>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</si>
  <si>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</si>
  <si>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</si>
  <si>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</si>
  <si>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</si>
  <si>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</si>
  <si>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</si>
  <si>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</si>
  <si>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</si>
  <si>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</si>
  <si>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</si>
  <si>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</si>
  <si>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</si>
  <si>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</si>
  <si>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</si>
  <si>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</si>
  <si>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</si>
  <si>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</si>
  <si>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</si>
  <si>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</si>
  <si>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</si>
  <si>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</si>
  <si>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</si>
  <si>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</si>
  <si>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</si>
  <si>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</si>
  <si>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</si>
  <si>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</si>
  <si>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</si>
  <si>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</si>
  <si>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</si>
  <si>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</si>
  <si>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</si>
  <si>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</si>
  <si>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</si>
  <si>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</si>
  <si>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</si>
  <si>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</si>
  <si>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</si>
  <si>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</si>
  <si>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</si>
  <si>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</si>
  <si>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</si>
  <si>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</si>
  <si>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</si>
  <si>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</si>
  <si>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</si>
  <si>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</si>
  <si>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</si>
  <si>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</si>
  <si>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</si>
  <si>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</si>
  <si>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</si>
  <si>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</si>
  <si>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</si>
  <si>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</si>
  <si>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</si>
  <si>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</si>
  <si>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</si>
  <si>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</si>
  <si>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</si>
  <si>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</si>
  <si>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</si>
  <si>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</si>
  <si>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</si>
  <si>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</si>
  <si>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</si>
  <si>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</si>
  <si>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</si>
  <si>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</si>
  <si>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</si>
  <si>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</si>
  <si>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</si>
  <si>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</si>
  <si>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</si>
  <si>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</si>
  <si>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</si>
  <si>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</si>
  <si>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</si>
  <si>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</si>
  <si>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</si>
  <si>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</si>
  <si>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</si>
  <si>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</si>
  <si>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</si>
  <si>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</si>
  <si>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</si>
  <si>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</si>
  <si>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</si>
  <si>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</si>
  <si>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</si>
  <si>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</si>
  <si>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</si>
  <si>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</si>
  <si>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</si>
  <si>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</si>
  <si>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</si>
  <si>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</si>
  <si>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</si>
  <si>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</si>
  <si>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</si>
  <si>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</si>
  <si>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</si>
  <si>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</si>
  <si>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</si>
  <si>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</si>
  <si>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</si>
  <si>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</si>
  <si>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</si>
  <si>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</si>
  <si>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</si>
  <si>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</si>
  <si>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</si>
  <si>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</si>
  <si>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</si>
  <si>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</si>
  <si>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</si>
  <si>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</si>
  <si>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</si>
  <si>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</si>
  <si>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</si>
  <si>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</si>
  <si>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</si>
  <si>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</si>
  <si>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</si>
  <si>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</si>
  <si>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</si>
  <si>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</si>
  <si>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</si>
  <si>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</si>
  <si>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</si>
  <si>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</si>
  <si>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</si>
  <si>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</si>
  <si>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</si>
  <si>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</si>
  <si>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</si>
  <si>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</si>
  <si>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</si>
  <si>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</si>
  <si>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</si>
  <si>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</si>
  <si>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</si>
  <si>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</si>
  <si>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</si>
  <si>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</si>
  <si>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</si>
  <si>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</si>
  <si>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</si>
  <si>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</si>
  <si>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</si>
  <si>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</si>
  <si>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</si>
  <si>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</si>
  <si>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</si>
  <si>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</si>
  <si>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</si>
  <si>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</si>
  <si>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</si>
  <si>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</si>
  <si>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</si>
  <si>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</si>
  <si>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</si>
  <si>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</si>
  <si>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</si>
  <si>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</si>
  <si>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</si>
  <si>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</si>
  <si>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</si>
  <si>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</si>
  <si>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</si>
  <si>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</si>
  <si>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</si>
  <si>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</si>
  <si>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</si>
  <si>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</si>
  <si>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</si>
  <si>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</si>
  <si>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</si>
  <si>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</si>
  <si>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</si>
  <si>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</si>
  <si>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</si>
  <si>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</si>
  <si>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</si>
  <si>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</si>
  <si>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</si>
  <si>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</si>
  <si>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</si>
  <si>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</si>
  <si>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</si>
  <si>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</si>
  <si>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</si>
  <si>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</si>
  <si>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</si>
  <si>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</si>
  <si>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Recipient Organization 3
World Vision</t>
  </si>
  <si>
    <t>Recipient Organization 1
UN Women</t>
  </si>
  <si>
    <t>Recipient Organization 2
UNDP</t>
  </si>
  <si>
    <t xml:space="preserve"> </t>
  </si>
  <si>
    <t>Activity 1.1.9</t>
  </si>
  <si>
    <t>Activity 1.2.9</t>
  </si>
  <si>
    <t>Activity 1.2.10</t>
  </si>
  <si>
    <t xml:space="preserve">Contractual Services for Consultant and enumerators, district travel and overnight cost.  Focused group discussion planning meetings </t>
  </si>
  <si>
    <t xml:space="preserve">Gender-sensitive mapping of women-focused CSOs ogamization and groups conducted in 6 project implemting location with specific attection on promotion of Women Peace Security Agenda (100% women participants) </t>
  </si>
  <si>
    <t xml:space="preserve">Training curriculum for Women focused CSO groups and network develop and training sessions for on joint planing and coordination of women peace security issuees for (120)  women CSOs groups conducted </t>
  </si>
  <si>
    <t xml:space="preserve">Contractual Services for Consultant to developand a training manual, district travel  for facilitators and participants  overnight cost including project staff travel and overnight cost , printing of materials ,hall rental, hospitality, costs etc.  </t>
  </si>
  <si>
    <t xml:space="preserve">This includes specific attention that ocus on the needs to address the operations of Women focused CSOs group to address the needs of women </t>
  </si>
  <si>
    <t xml:space="preserve">This includes contractual  services , travel costs, validation workshop of the report, cost for printing of copies and dencemination of copies </t>
  </si>
  <si>
    <t xml:space="preserve">This includes incread performace of women peace and security agenda at all levels between groups and networks </t>
  </si>
  <si>
    <t xml:space="preserve">improved advocacy and actions on gender-sensitive and conflict sentitive to power bearers to influnce  and promote gender equility and women's Empowerment at all levels  </t>
  </si>
  <si>
    <t xml:space="preserve">Meetings 120 women's Groups and networks, cost for hall rental and hospitality, travels to districts and communities </t>
  </si>
  <si>
    <t xml:space="preserve">Hold (18) National,Distrists, and community Town hall meetings, travel and overnight cost for staff, refreshment, internal and external transport Transport reimbursement for benificiares </t>
  </si>
  <si>
    <t>A CSO's review of the SILNAP on resolution 1325 and 1820 will be done to understand lapses  and critical opportunities that will inform strategies and actions that CSOs will take to address VAWG and equal participation in peacebuilding initiatives</t>
  </si>
  <si>
    <t>A clear roadmap that will inform CSO's action in monitoring and implementing SILNAP  will be developed</t>
  </si>
  <si>
    <t>The assessment will target women focused CSOs working on women peace and security areas  to understand their needs gap and level of coordination and joint planning</t>
  </si>
  <si>
    <t>The Identified CSO;s network will be supported to collate information on WPS and use it toe nggae key stakeholders and communities to promote womens safety and participation</t>
  </si>
  <si>
    <t>The simplified document will be diseminated in regional towns and at the national level</t>
  </si>
  <si>
    <t>A compedium of  the various laws will be developed using inforgraphics to enhance womens understanding of the various legislations protecting and safeguarding their rights</t>
  </si>
  <si>
    <t>Women focused CSO's will be trained on the use of various advocacy toolkits that will enhnace increased representation and safety of women and girls during and after elections</t>
  </si>
  <si>
    <t>Women focused CSO's will be supported to lobby relevant governmnet officials and stakeholders to support the enactment of laws that promtes safety and equal participation in politics</t>
  </si>
  <si>
    <t>Grass root women, minority groups and influencers will be supported to diseminate key messages that contributes to the participation and safety of women in building peace</t>
  </si>
  <si>
    <t>The groups will be trained on how best they can track governmnet's investment in SILNAP and engage policy makers to enhance increaed investment in GEWE</t>
  </si>
  <si>
    <r>
      <t xml:space="preserve">$ Towards GEWE </t>
    </r>
    <r>
      <rPr>
        <sz val="12"/>
        <color theme="1"/>
        <rFont val="Calibri"/>
        <family val="2"/>
        <scheme val="minor"/>
      </rPr>
      <t>(includes indirect costs)</t>
    </r>
  </si>
  <si>
    <r>
      <t xml:space="preserve">$ Towards M&amp;E </t>
    </r>
    <r>
      <rPr>
        <sz val="12"/>
        <color theme="1"/>
        <rFont val="Calibri"/>
        <family val="2"/>
        <scheme val="minor"/>
      </rPr>
      <t>(includes indirect costs)</t>
    </r>
  </si>
  <si>
    <r>
      <t xml:space="preserve">Note: PBF does not accept projects with less than </t>
    </r>
    <r>
      <rPr>
        <b/>
        <sz val="12"/>
        <color theme="1"/>
        <rFont val="Calibri"/>
        <family val="2"/>
        <scheme val="minor"/>
      </rPr>
      <t>5%</t>
    </r>
    <r>
      <rPr>
        <sz val="12"/>
        <color theme="1"/>
        <rFont val="Calibri"/>
        <family val="2"/>
        <scheme val="minor"/>
      </rPr>
      <t xml:space="preserve"> towards M&amp;E and less than </t>
    </r>
    <r>
      <rPr>
        <b/>
        <sz val="12"/>
        <color theme="1"/>
        <rFont val="Calibri"/>
        <family val="2"/>
        <scheme val="minor"/>
      </rPr>
      <t xml:space="preserve">15% </t>
    </r>
    <r>
      <rPr>
        <sz val="12"/>
        <color theme="1"/>
        <rFont val="Calibri"/>
        <family val="2"/>
        <scheme val="minor"/>
      </rPr>
      <t xml:space="preserve">towards GEWE. These figures will show as </t>
    </r>
    <r>
      <rPr>
        <sz val="12"/>
        <color rgb="FFFF0000"/>
        <rFont val="Calibri"/>
        <family val="2"/>
        <scheme val="minor"/>
      </rPr>
      <t xml:space="preserve">red </t>
    </r>
    <r>
      <rPr>
        <sz val="12"/>
        <color theme="1"/>
        <rFont val="Calibri"/>
        <family val="2"/>
        <scheme val="minor"/>
      </rPr>
      <t xml:space="preserve">if this minimum threshold is not met.  </t>
    </r>
  </si>
  <si>
    <t>Coalition of Women-focused CSOs working on conflict prevention/mitigation and women participation established and working to achieve an organised common agenda in Sierra Leone</t>
  </si>
  <si>
    <t>Conduct training for 120 members of the coalition using the ‘Working Together Manual and Tool Kit’</t>
  </si>
  <si>
    <t>Train members on programme management, proposal writing skills, financial literacy, fund diversification, and donor reporting as part of sustainability.</t>
  </si>
  <si>
    <t>CSOs Coalition members support female candidates to develop their manifestos and carry out effective campaigns at national and at district level leveraging the female aspirant caucuses at the subnational levels</t>
  </si>
  <si>
    <t xml:space="preserve">Support the coalition to engage the security and justice sector to provide protection and access to justice for female candidates and access to referral pathways. </t>
  </si>
  <si>
    <t xml:space="preserve">Support coalition members to hold various meetings to evaluate the outcomes of the elections and document lessons learnt. </t>
  </si>
  <si>
    <t xml:space="preserve">Support coalition members to address post-election violence by working with relevant stakeholders and actors and provide mitigation measures to promote peace and tolerance.  </t>
  </si>
  <si>
    <t xml:space="preserve">CSOs Coalition members conduct situational analysis and assessment of hotspot before the election and develop a joint and coherent strategy and plan for 2023 election based on evidence. </t>
  </si>
  <si>
    <t xml:space="preserve">Support women focused CSOs and CBOs to develop advocacy tool kits on women peace and security to facilitate advocacy activities and interventions among relevant stakeholders </t>
  </si>
  <si>
    <t xml:space="preserve">CSOs Coalition carry out mass sensitization to promote peaceful elections using various community and media platform and sign a media pack with media houses, bloggers, and various social media influencers to support the peace process and peaceful electioneering </t>
  </si>
  <si>
    <t xml:space="preserve">Support Coalition members to train One Stop centers service providers to provide counselling and psychosocial and medical services. </t>
  </si>
  <si>
    <t>Activity 2.2.9</t>
  </si>
  <si>
    <t xml:space="preserve">Output 2.1 </t>
  </si>
  <si>
    <t>Support coalition members to develop and promote reconciliatory messages, and establish alternative dispute resolution mechanism</t>
  </si>
  <si>
    <t>Output 1.3:</t>
  </si>
  <si>
    <t xml:space="preserve">Output 1.2: </t>
  </si>
  <si>
    <t xml:space="preserve">Coalition of Women-focused CSOs working on conflict prevention/mitigation and meaningful participation of women established and functional </t>
  </si>
  <si>
    <t xml:space="preserve">Map and profile organizations working on conflict prevention, mitigation and women participation and elections, and develop a ‘power and influence matrix’ to show the diverse, unique strengths and influence each CSO is bringing into the coalition. </t>
  </si>
  <si>
    <t xml:space="preserve">Provide TA to set up a national secretariat with sub-national structures for the coalition and develop a TOR, SOP,(administrative procedure, organizational structures, and systems)to help put in place governance structure and officially launch the coalition. </t>
  </si>
  <si>
    <t xml:space="preserve">Develop a ‘Working Together Manual and Toolkit’ to enhance and promote shared vision, synergy, linkages, and joint engagements among coalition members. </t>
  </si>
  <si>
    <t xml:space="preserve">Support regular consultations, meetings and interaction of the coalition members for planning, review/assessment of progress, and monitoring and report on the health of the coalition. </t>
  </si>
  <si>
    <t xml:space="preserve">Support the setup/maintenance of a functional ‘Information Hub” for the coalition to facilitate there day to day activities (WhatsApp groups, data and internet connectivity and others) </t>
  </si>
  <si>
    <t>Train women focused CSOs in tracking, monitoring, and advocating for SILNAP financing.</t>
  </si>
  <si>
    <t xml:space="preserve">Technical capacity of Women-focused CSOs coalition on a range of normative frameworks, messaging, advocacy, ICT and other requisite knowledge and skills enhanced </t>
  </si>
  <si>
    <t xml:space="preserve">Conduct a TOT for coalition members on relevant normative frameworks; UN Resolution 1325, Beijing Declaration and Platform of Action, Public Election Act, Cyber Security and Crime Act 2021 </t>
  </si>
  <si>
    <t>Train Coalition on CEDAW provisions with emphasis on VAW/referrals and existing peace mediators to effectively prevent and mediate peace</t>
  </si>
  <si>
    <t xml:space="preserve">Train coalition members on message development, advocacy and policy, communication, ICT, and report writing, photography and media (traditional and social media) including amplifying local women’s voices through community radios to host and generate programs on various media platforms </t>
  </si>
  <si>
    <t xml:space="preserve">Introduce a structured mentoring and coaching for the coalition members and between older and younger women groups. </t>
  </si>
  <si>
    <t>Strengthen market women associations to use basic technologies and loumah (public market days) platforms to promote peace as well as garner support for women participation during the elections.</t>
  </si>
  <si>
    <t xml:space="preserve">Women-focused CSOs coalition ability to develop quality proposals for joint programme and sustainability are enhanced  </t>
  </si>
  <si>
    <t xml:space="preserve">Support coalition members to document and disseminate the outcomes of the project, lessons learnt, best practices to various stakeholders, development partners, donors, and the private sector etc. </t>
  </si>
  <si>
    <t>Train Coalition members on writing proposals and concept notes to replicate similar projects in areas not previously covered</t>
  </si>
  <si>
    <t xml:space="preserve">Coalition set up mechanism to continue to monitor and support meaningful female representation/representation and peace process </t>
  </si>
  <si>
    <t xml:space="preserve">Train Coalition members on financial literacy, fund raising, funding pooling/diversification, programme management and donor reporting </t>
  </si>
  <si>
    <t xml:space="preserve">Facilitate and link women focused CSOs to donors that fund VAWE/P and WPS initiatives </t>
  </si>
  <si>
    <t xml:space="preserve">Coalition of Women-focused CSOs able to initiate and lead conflict prevention, mitigation and promote women’s participation in a coherent manner before, during and after the 2023 elections. </t>
  </si>
  <si>
    <t xml:space="preserve">Capacity of Coalition of women focused CSO to jointly plan, design and carry out coherent advocacy messages to relevant partners and stakeholders before the 2023 elections enhanced </t>
  </si>
  <si>
    <t xml:space="preserve">Organize quarterly policy dialogues between policy makers, security sectors, formal and informal institutions including men and boys’ networks to solicit their support for legal, programmatic, and moral support for conflict prevention, mitigation and meaningful participation of women in the election cycle and after. </t>
  </si>
  <si>
    <t>Support Coalition members to train One Stop Centre (OSCs) manager and SGBV Steering Committees members (local councils, Chief Medical Personnel, Family support Units, Traditional and religious authorities and CSOs) to respond to possible election violence</t>
  </si>
  <si>
    <t xml:space="preserve">Support the coalition to activate mechanism for monitoring the election outcomes and report on real time violence and facilitate data collection and early response </t>
  </si>
  <si>
    <t xml:space="preserve">Coalition CSO members mobilize support for female candidates, aspirants and create enabling platforms for women meaningful participation and protection during the 2023 elections enhanced </t>
  </si>
  <si>
    <t xml:space="preserve">Promote women’s participation as voters and produce civic education materials in collaboration with the electoral commission  </t>
  </si>
  <si>
    <t>Organize women peace and security court barrays/ town hall and helping them form rural women’s listeners groups through podcast to generate issues and find solutions as they discussed</t>
  </si>
  <si>
    <t xml:space="preserve">CSOs Coalition mobilize opinion leaders, peace ambassadors, mothers’ groups, youth leaders at national and local levels to keep speaking and conscientizing citizens to maintain the peace as well as promote meaningful participation of women </t>
  </si>
  <si>
    <t>Support training of the rural women’s groups in using media equipment and tools to document and share their stories</t>
  </si>
  <si>
    <t xml:space="preserve">Engage with security sector to provide special protection for women voters and candidates and observers during the 2023 elections </t>
  </si>
  <si>
    <t>Holding webinar sessions using CSOs networks during international day for peace and other national events</t>
  </si>
  <si>
    <t xml:space="preserve">Coalition CSO members ability to initiate reconciliation, provide counseling and psychosocial support and access to justice for aspirants, affected women and girls after the 2023 elections enhanced </t>
  </si>
  <si>
    <t xml:space="preserve">Support coalition members to work with aggrieved parties to seek redress and promote peaceful cohesion thought legal processes and alternative conflict resolutions. </t>
  </si>
  <si>
    <t xml:space="preserve">Support coalition members to develop and promote reconciliatory messages and establish alternative dispute resolution mechanism. </t>
  </si>
  <si>
    <t>Activity 2.2.10</t>
  </si>
  <si>
    <t xml:space="preserve">Provide leadership trainings for women and girl candidates at the national and local level </t>
  </si>
  <si>
    <t>Support CSOs coalition to engage the media, traditional &amp; religious institutions, including male champions to support female and feminist candidature, address gender-based violence including hate speeches, and bullying.</t>
  </si>
  <si>
    <t>Support newly elected women and girl candidates settle into office by training and mentorship them</t>
  </si>
  <si>
    <r>
      <t>Report Run Date</t>
    </r>
    <r>
      <rPr>
        <sz val="10"/>
        <color rgb="FF000000"/>
        <rFont val="Arial"/>
        <family val="2"/>
      </rPr>
      <t>:</t>
    </r>
    <r>
      <rPr>
        <sz val="9"/>
        <color rgb="FF000000"/>
        <rFont val="Arial"/>
        <family val="2"/>
      </rPr>
      <t xml:space="preserve"> 2023-11-02 7:10:43 AM</t>
    </r>
  </si>
  <si>
    <t>Proj No</t>
  </si>
  <si>
    <t>Output/Outcome (Top Task)</t>
  </si>
  <si>
    <t>Output/Outcome Desc</t>
  </si>
  <si>
    <t>Activity</t>
  </si>
  <si>
    <t>Activity Desc</t>
  </si>
  <si>
    <t>Account</t>
  </si>
  <si>
    <t>Total Budget $</t>
  </si>
  <si>
    <t>Obligations $</t>
  </si>
  <si>
    <t>Disbursements $</t>
  </si>
  <si>
    <t>Advances $</t>
  </si>
  <si>
    <t>Total Expenditure $</t>
  </si>
  <si>
    <t>Budget Balance $</t>
  </si>
  <si>
    <t>‭02000012‬</t>
  </si>
  <si>
    <t>‭Women focused CSOs Coalition are coordinated and have the requisite capacity to promote women partic‬</t>
  </si>
  <si>
    <t>‭Outcome 1‬</t>
  </si>
  <si>
    <t>1.1.1.1</t>
  </si>
  <si>
    <t xml:space="preserve">1.1.1.1 Training/ Conferences/meetings  </t>
  </si>
  <si>
    <t>International-71200</t>
  </si>
  <si>
    <t>Travel-71600</t>
  </si>
  <si>
    <t>Contractual-72100</t>
  </si>
  <si>
    <t>Training-75700</t>
  </si>
  <si>
    <t>Unw-</t>
  </si>
  <si>
    <t>1.1.1.2</t>
  </si>
  <si>
    <t>1.1.1.2 Local Consultancy</t>
  </si>
  <si>
    <t>Local-71300</t>
  </si>
  <si>
    <t>1.1.1.3</t>
  </si>
  <si>
    <t xml:space="preserve">1.1.1.3 Travel </t>
  </si>
  <si>
    <t>1.1.2</t>
  </si>
  <si>
    <t xml:space="preserve">Activity 1.1.2 Provide TA to set up a national secretariat with sub-national structures </t>
  </si>
  <si>
    <t>Information-72410</t>
  </si>
  <si>
    <t>Supplies-72500</t>
  </si>
  <si>
    <t>Information-72800</t>
  </si>
  <si>
    <t>Foreign-76100</t>
  </si>
  <si>
    <t>1.1.3</t>
  </si>
  <si>
    <t xml:space="preserve">1.1.3 Develop a 'Working Together Manual and Toolkit' to enhance and promote shared vision, synergy, linkages, and joint engagements among coalition members. </t>
  </si>
  <si>
    <t>1.1.4</t>
  </si>
  <si>
    <t xml:space="preserve">Activity 1.1.4 Support regular consultations, meetings </t>
  </si>
  <si>
    <t>1.1.5</t>
  </si>
  <si>
    <t>Activity 1.1.5 Support the setup/maintenance of a functional 'Information Hub"</t>
  </si>
  <si>
    <t>Equipment-72200</t>
  </si>
  <si>
    <t>1.1.6</t>
  </si>
  <si>
    <t>Activity 1.1.6 Train women focused CSOs in tracking, monitoring, and advocating for SILNAP financing.</t>
  </si>
  <si>
    <t>Audio-74200</t>
  </si>
  <si>
    <t>1.2.1</t>
  </si>
  <si>
    <t>Activity 1.2.1 Conduct training for 120 members of the coalition using the 'Working Together Manual and Tool Kit'</t>
  </si>
  <si>
    <t>1.2.2</t>
  </si>
  <si>
    <t>Activity  1.2.2 Conduct a TOT for coalition members on relevant normative frameworks</t>
  </si>
  <si>
    <t>1.2.3</t>
  </si>
  <si>
    <t>Activity 1.2.3Train Coalition on CEDAW provisions with emphasis on VAW/referrals and existing peace mediators to effectively prevent and mediate peace</t>
  </si>
  <si>
    <t>1.2.4</t>
  </si>
  <si>
    <t xml:space="preserve">Activity 1.2.4 Train coalition members on message development, advocacy and policy, communication, ICT, and report writing, </t>
  </si>
  <si>
    <t>Communic-72400</t>
  </si>
  <si>
    <t>1.2.5</t>
  </si>
  <si>
    <t>Activity 1.2.5 Introduce a structured mentoring and coaching for the coalition members and between older and younger women groups</t>
  </si>
  <si>
    <t>1.2.6</t>
  </si>
  <si>
    <t>Activity 1.2.6 Train members on programme management, proposal writing skills, financial literacy, fund diversification, and donor reporting as part of sustainability.</t>
  </si>
  <si>
    <t>1.2.7</t>
  </si>
  <si>
    <t>Activity 1.2.7 Strengthen market women associations to use basic technologies and loumah (public market days) platforms to promote peace as well as garner support for women participation during the elections.</t>
  </si>
  <si>
    <t>1.3.1</t>
  </si>
  <si>
    <t>IUNV staff</t>
  </si>
  <si>
    <t>Un-71500</t>
  </si>
  <si>
    <t>1.3.2</t>
  </si>
  <si>
    <t>Personnel cost NO</t>
  </si>
  <si>
    <t>Contractual-71400</t>
  </si>
  <si>
    <t>1.3.3</t>
  </si>
  <si>
    <t>Personnel cost GS</t>
  </si>
  <si>
    <t>Salaries-61200</t>
  </si>
  <si>
    <t>1.3.4</t>
  </si>
  <si>
    <t xml:space="preserve">Operational cost </t>
  </si>
  <si>
    <t>Petty-16100</t>
  </si>
  <si>
    <t>Materials-72300</t>
  </si>
  <si>
    <t>1.3.5</t>
  </si>
  <si>
    <t xml:space="preserve">Project Monitoring cost </t>
  </si>
  <si>
    <t>1.3.7</t>
  </si>
  <si>
    <t>Indirect support cost (7%-HQ))</t>
  </si>
  <si>
    <t>Miscellaneous-74500</t>
  </si>
  <si>
    <t>TOTAL OUTPUT 1.1</t>
  </si>
  <si>
    <t>TOTAL OUTPUT 1.2</t>
  </si>
  <si>
    <t>TOTAL PERSONNEL COST</t>
  </si>
  <si>
    <t>TOTAL ACTIVITY 1.1.1</t>
  </si>
  <si>
    <t>TOTAL ACTIVITY 1.1.2</t>
  </si>
  <si>
    <t>TOTAL ACTIVITY 1.1.3</t>
  </si>
  <si>
    <t>TOTAL ACTIVITY 1.1.4</t>
  </si>
  <si>
    <t>TOTAL ACTIVITY 1.1.5</t>
  </si>
  <si>
    <t>TOTAL ACTIVITY 1.1.6</t>
  </si>
  <si>
    <t>TOTAL ACTIVITY 1.2.1</t>
  </si>
  <si>
    <t>TOTAL ACTIVITY 1.2.2</t>
  </si>
  <si>
    <t>TOTAL ACTIVITY 1.2.3</t>
  </si>
  <si>
    <t>TOTAL ACTIVITY 1.2.4</t>
  </si>
  <si>
    <t>TOTAL ACTIVITY 1.2.5</t>
  </si>
  <si>
    <t>TOTAL ACTIVITY 1.2.6</t>
  </si>
  <si>
    <t>TOTAL ACTIVITY 1.2.7</t>
  </si>
  <si>
    <t>TOTAL OPERATIONAL  COST</t>
  </si>
  <si>
    <t>Outcome/ Output number</t>
  </si>
  <si>
    <t>Description (Text)</t>
  </si>
  <si>
    <t>Expenditure $</t>
  </si>
  <si>
    <t>Total $</t>
  </si>
  <si>
    <t>2.2.1</t>
  </si>
  <si>
    <t>2.2.2</t>
  </si>
  <si>
    <t>2.2.3</t>
  </si>
  <si>
    <t>2.2.4</t>
  </si>
  <si>
    <t>2.2.5</t>
  </si>
  <si>
    <t>2.2.6</t>
  </si>
  <si>
    <t>2.2.7</t>
  </si>
  <si>
    <t>2.2.8</t>
  </si>
  <si>
    <t>A.1.1</t>
  </si>
  <si>
    <t>A1.2</t>
  </si>
  <si>
    <t>Project Support Cost</t>
  </si>
  <si>
    <t>A1.3</t>
  </si>
  <si>
    <t>Total Direct Cost</t>
  </si>
  <si>
    <t xml:space="preserve">Table 1 - PBF project budget by outcome, output and activity =Project No-01000538 project started in March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</si>
</sst>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quot;$&quot;#,##0_);[Red]\(&quot;$&quot;#,##0\)"/>
    <numFmt numFmtId="165" formatCode="_(&quot;$&quot;* #,##0.00_);_(&quot;$&quot;* \(#,##0.00\);_(&quot;$&quot;* &quot;-&quot;??_);_(@_)"/>
    <numFmt numFmtId="166" formatCode="_(&quot;$&quot;* #,##0_);_(&quot;$&quot;* \(#,##0\);_(&quot;$&quot;* &quot;-&quot;??_);_(@_)"/>
    <numFmt numFmtId="167" formatCode="_-* #,##0.00_-;\-* #,##0.00_-;_-* &quot;-&quot;_-;_-@_-"/>
  </numFmts>
  <fonts count="37"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2"/>
      <color rgb="FF000000"/>
      <name val="Calibri"/>
      <family val="2"/>
      <scheme val="minor"/>
    </font>
    <font>
      <sz val="12"/>
      <color theme="1"/>
      <name val="Times New Roman"/>
      <family val="1"/>
    </font>
    <font>
      <sz val="8"/>
      <name val="Calibri"/>
      <family val="2"/>
      <scheme val="minor"/>
    </font>
    <font>
      <sz val="12"/>
      <name val="Calibri"/>
      <family val="2"/>
      <scheme val="minor"/>
    </font>
    <font>
      <b/>
      <sz val="14"/>
      <color rgb="FF000000"/>
      <name val="Arial"/>
      <family val="2"/>
    </font>
    <font>
      <b/>
      <sz val="10"/>
      <color rgb="FF000000"/>
      <name val="Arial"/>
      <family val="2"/>
    </font>
    <font>
      <sz val="10"/>
      <color rgb="FF000000"/>
      <name val="Arial"/>
      <family val="2"/>
    </font>
    <font>
      <sz val="9"/>
      <color rgb="FF000000"/>
      <name val="Arial"/>
      <family val="2"/>
    </font>
    <font>
      <b/>
      <sz val="10"/>
      <color rgb="FF000000"/>
      <name val="Calibri"/>
      <family val="2"/>
      <scheme val="minor"/>
    </font>
    <font>
      <b/>
      <sz val="11"/>
      <color rgb="FF000000"/>
      <name val="Calibri"/>
      <family val="2"/>
      <scheme val="minor"/>
    </font>
    <font>
      <sz val="8"/>
      <color rgb="FF000000"/>
      <name val="Arial"/>
      <family val="2"/>
    </font>
    <font>
      <b/>
      <sz val="8"/>
      <color rgb="FF000000"/>
      <name val="Arial"/>
      <family val="2"/>
    </font>
    <font>
      <b/>
      <sz val="8"/>
      <color rgb="FFFF0000"/>
      <name val="Arial"/>
      <family val="2"/>
    </font>
    <font>
      <b/>
      <sz val="14"/>
      <color rgb="FFFF000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rgb="FFD9E2F3"/>
        <bgColor indexed="64"/>
      </patternFill>
    </fill>
    <fill>
      <patternFill patternType="solid">
        <fgColor rgb="FFD0CECE"/>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4">
    <xf numFmtId="0" fontId="0" fillId="0" borderId="0"/>
    <xf numFmtId="165" fontId="5"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cellStyleXfs>
  <cellXfs count="496">
    <xf numFmtId="0" fontId="0" fillId="0" borderId="0" xfId="0"/>
    <xf numFmtId="0" fontId="3" fillId="0" borderId="0" xfId="0" applyFont="1" applyAlignment="1">
      <alignment vertical="center" wrapText="1"/>
    </xf>
    <xf numFmtId="0" fontId="3" fillId="0" borderId="0" xfId="0" applyFont="1" applyAlignment="1" applyProtection="1">
      <alignment vertical="center" wrapText="1"/>
      <protection locked="0"/>
    </xf>
    <xf numFmtId="0" fontId="7" fillId="0" borderId="0" xfId="0" applyFont="1" applyAlignment="1">
      <alignment vertical="center" wrapText="1"/>
    </xf>
    <xf numFmtId="0" fontId="3" fillId="3" borderId="0" xfId="0" applyFont="1" applyFill="1" applyAlignment="1">
      <alignment vertical="center" wrapText="1"/>
    </xf>
    <xf numFmtId="165" fontId="3" fillId="0" borderId="0" xfId="0" applyNumberFormat="1" applyFont="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0" fontId="3" fillId="3" borderId="0" xfId="0" applyFont="1" applyFill="1" applyAlignment="1" applyProtection="1">
      <alignment vertical="center" wrapText="1"/>
      <protection locked="0"/>
    </xf>
    <xf numFmtId="165" fontId="10" fillId="0" borderId="0" xfId="1" applyFont="1" applyFill="1" applyBorder="1" applyAlignment="1" applyProtection="1">
      <alignment vertical="center" wrapText="1"/>
    </xf>
    <xf numFmtId="165" fontId="3" fillId="2" borderId="3" xfId="1" applyFont="1" applyFill="1" applyBorder="1" applyAlignment="1" applyProtection="1">
      <alignment horizontal="center" vertical="center" wrapText="1"/>
    </xf>
    <xf numFmtId="165" fontId="8" fillId="3" borderId="0" xfId="1" applyFont="1" applyFill="1" applyBorder="1" applyAlignment="1" applyProtection="1">
      <alignment vertical="center" wrapText="1"/>
    </xf>
    <xf numFmtId="165" fontId="3" fillId="2" borderId="5" xfId="1" applyFont="1" applyFill="1" applyBorder="1" applyAlignment="1" applyProtection="1">
      <alignment horizontal="center" vertical="center" wrapText="1"/>
    </xf>
    <xf numFmtId="0" fontId="3" fillId="2" borderId="8" xfId="0" applyFont="1" applyFill="1" applyBorder="1" applyAlignment="1">
      <alignment vertical="center" wrapText="1"/>
    </xf>
    <xf numFmtId="165" fontId="3" fillId="3" borderId="0" xfId="0" applyNumberFormat="1" applyFont="1" applyFill="1" applyAlignment="1">
      <alignment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9" fontId="3" fillId="3" borderId="0" xfId="2" applyFont="1" applyFill="1" applyBorder="1" applyAlignment="1">
      <alignment wrapText="1"/>
    </xf>
    <xf numFmtId="165" fontId="3" fillId="3" borderId="0" xfId="2" applyNumberFormat="1" applyFont="1" applyFill="1" applyBorder="1" applyAlignment="1">
      <alignment wrapText="1"/>
    </xf>
    <xf numFmtId="0" fontId="9" fillId="0" borderId="0" xfId="0" applyFont="1" applyAlignment="1">
      <alignment horizontal="center" vertical="center" wrapText="1"/>
    </xf>
    <xf numFmtId="0" fontId="3" fillId="3" borderId="0" xfId="0" applyFont="1" applyFill="1" applyAlignment="1">
      <alignment horizontal="left" wrapText="1"/>
    </xf>
    <xf numFmtId="165" fontId="3" fillId="0" borderId="0" xfId="1" applyFont="1" applyFill="1" applyBorder="1" applyAlignment="1" applyProtection="1">
      <alignment vertical="center" wrapText="1"/>
    </xf>
    <xf numFmtId="165" fontId="3"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165" fontId="3" fillId="4" borderId="3" xfId="1" applyFont="1" applyFill="1" applyBorder="1" applyAlignment="1" applyProtection="1">
      <alignment wrapText="1"/>
    </xf>
    <xf numFmtId="165" fontId="3" fillId="0" borderId="0" xfId="0" applyNumberFormat="1" applyFont="1" applyAlignment="1">
      <alignment wrapText="1"/>
    </xf>
    <xf numFmtId="165" fontId="7" fillId="0" borderId="0" xfId="1" applyFont="1" applyFill="1" applyBorder="1" applyAlignment="1">
      <alignment horizontal="right" vertical="center" wrapText="1"/>
    </xf>
    <xf numFmtId="165" fontId="3" fillId="2" borderId="3" xfId="0" applyNumberFormat="1" applyFont="1" applyFill="1" applyBorder="1" applyAlignment="1">
      <alignment wrapText="1"/>
    </xf>
    <xf numFmtId="0" fontId="7" fillId="2" borderId="39" xfId="0" applyFont="1" applyFill="1" applyBorder="1" applyAlignment="1">
      <alignment vertical="center" wrapText="1"/>
    </xf>
    <xf numFmtId="165" fontId="3" fillId="2" borderId="39" xfId="0" applyNumberFormat="1" applyFont="1" applyFill="1" applyBorder="1" applyAlignment="1">
      <alignment wrapText="1"/>
    </xf>
    <xf numFmtId="0" fontId="3" fillId="2" borderId="13" xfId="0" applyFont="1" applyFill="1" applyBorder="1" applyAlignment="1">
      <alignment horizontal="left" wrapText="1"/>
    </xf>
    <xf numFmtId="165" fontId="3" fillId="2" borderId="13" xfId="0" applyNumberFormat="1" applyFont="1" applyFill="1" applyBorder="1" applyAlignment="1">
      <alignment horizontal="center" wrapText="1"/>
    </xf>
    <xf numFmtId="165" fontId="3" fillId="2" borderId="13" xfId="0" applyNumberFormat="1" applyFont="1" applyFill="1" applyBorder="1" applyAlignment="1">
      <alignment wrapText="1"/>
    </xf>
    <xf numFmtId="165" fontId="3" fillId="4" borderId="3" xfId="1" applyFont="1" applyFill="1" applyBorder="1" applyAlignment="1">
      <alignment wrapText="1"/>
    </xf>
    <xf numFmtId="0" fontId="3" fillId="3" borderId="40" xfId="0" applyFont="1" applyFill="1" applyBorder="1" applyAlignment="1">
      <alignment horizontal="left" wrapText="1"/>
    </xf>
    <xf numFmtId="0" fontId="3" fillId="3" borderId="41" xfId="0" applyFont="1" applyFill="1" applyBorder="1" applyAlignment="1">
      <alignment horizontal="left" wrapText="1"/>
    </xf>
    <xf numFmtId="0" fontId="3" fillId="3" borderId="42" xfId="0" applyFont="1" applyFill="1" applyBorder="1" applyAlignment="1">
      <alignment horizontal="left" wrapText="1"/>
    </xf>
    <xf numFmtId="165" fontId="3" fillId="3" borderId="4" xfId="1" applyFont="1" applyFill="1" applyBorder="1" applyAlignment="1" applyProtection="1">
      <alignment wrapText="1"/>
    </xf>
    <xf numFmtId="165" fontId="3" fillId="3" borderId="1" xfId="1" applyFont="1" applyFill="1" applyBorder="1" applyAlignment="1">
      <alignment wrapText="1"/>
    </xf>
    <xf numFmtId="165" fontId="3" fillId="3" borderId="2" xfId="0" applyNumberFormat="1" applyFont="1" applyFill="1" applyBorder="1" applyAlignment="1">
      <alignment wrapText="1"/>
    </xf>
    <xf numFmtId="165" fontId="3" fillId="3" borderId="1" xfId="1" applyFont="1" applyFill="1" applyBorder="1" applyAlignment="1" applyProtection="1">
      <alignment wrapText="1"/>
    </xf>
    <xf numFmtId="0" fontId="3" fillId="3" borderId="3" xfId="0" applyFont="1" applyFill="1" applyBorder="1" applyAlignment="1" applyProtection="1">
      <alignment horizontal="center" vertical="center" wrapText="1"/>
      <protection locked="0"/>
    </xf>
    <xf numFmtId="165" fontId="3" fillId="2" borderId="34" xfId="0" applyNumberFormat="1" applyFont="1" applyFill="1" applyBorder="1" applyAlignment="1">
      <alignment wrapText="1"/>
    </xf>
    <xf numFmtId="0" fontId="6"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5"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5" fontId="0" fillId="2" borderId="14" xfId="0" applyNumberFormat="1" applyFill="1" applyBorder="1" applyAlignment="1">
      <alignment vertical="center"/>
    </xf>
    <xf numFmtId="0" fontId="3" fillId="2" borderId="3"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165" fontId="3" fillId="2" borderId="3" xfId="1" applyFont="1" applyFill="1" applyBorder="1" applyAlignment="1" applyProtection="1">
      <alignment vertical="center" wrapText="1"/>
    </xf>
    <xf numFmtId="165" fontId="3" fillId="2" borderId="4" xfId="1" applyFont="1" applyFill="1" applyBorder="1" applyAlignment="1" applyProtection="1">
      <alignment vertical="center" wrapText="1"/>
    </xf>
    <xf numFmtId="165"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165" fontId="3" fillId="2" borderId="16" xfId="0" applyNumberFormat="1" applyFont="1" applyFill="1" applyBorder="1" applyAlignment="1">
      <alignment vertical="center" wrapText="1"/>
    </xf>
    <xf numFmtId="165"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3" fillId="2" borderId="39" xfId="0" applyFont="1" applyFill="1" applyBorder="1" applyAlignment="1">
      <alignment vertical="center" wrapText="1"/>
    </xf>
    <xf numFmtId="0" fontId="3" fillId="4" borderId="3" xfId="0" applyFont="1" applyFill="1" applyBorder="1" applyAlignment="1" applyProtection="1">
      <alignment vertical="center" wrapText="1"/>
      <protection locked="0"/>
    </xf>
    <xf numFmtId="0" fontId="3" fillId="2" borderId="35" xfId="0" applyFont="1" applyFill="1" applyBorder="1" applyAlignment="1">
      <alignment vertical="center" wrapText="1"/>
    </xf>
    <xf numFmtId="165" fontId="3" fillId="2" borderId="40" xfId="1" applyFont="1" applyFill="1" applyBorder="1" applyAlignment="1" applyProtection="1">
      <alignment vertical="center" wrapText="1"/>
    </xf>
    <xf numFmtId="165" fontId="3" fillId="2" borderId="4" xfId="0" applyNumberFormat="1" applyFont="1" applyFill="1" applyBorder="1" applyAlignment="1">
      <alignment wrapText="1"/>
    </xf>
    <xf numFmtId="165" fontId="3" fillId="3" borderId="1" xfId="0" applyNumberFormat="1" applyFont="1" applyFill="1" applyBorder="1" applyAlignment="1">
      <alignment wrapText="1"/>
    </xf>
    <xf numFmtId="0" fontId="3" fillId="2" borderId="32" xfId="0" applyFont="1" applyFill="1" applyBorder="1" applyAlignment="1">
      <alignment wrapText="1"/>
    </xf>
    <xf numFmtId="165" fontId="3" fillId="2" borderId="33" xfId="0" applyNumberFormat="1" applyFont="1" applyFill="1" applyBorder="1" applyAlignment="1">
      <alignment wrapText="1"/>
    </xf>
    <xf numFmtId="9" fontId="3" fillId="3" borderId="9" xfId="2" applyFont="1" applyFill="1" applyBorder="1" applyAlignment="1" applyProtection="1">
      <alignment vertical="center" wrapText="1"/>
      <protection locked="0"/>
    </xf>
    <xf numFmtId="9" fontId="3" fillId="3" borderId="31" xfId="2" applyFont="1" applyFill="1" applyBorder="1" applyAlignment="1" applyProtection="1">
      <alignment vertical="center" wrapText="1"/>
      <protection locked="0"/>
    </xf>
    <xf numFmtId="9" fontId="3" fillId="3" borderId="31" xfId="2" applyFont="1" applyFill="1" applyBorder="1" applyAlignment="1" applyProtection="1">
      <alignment horizontal="right" vertical="center" wrapText="1"/>
      <protection locked="0"/>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8" fillId="2" borderId="8" xfId="0" applyFont="1" applyFill="1" applyBorder="1" applyAlignment="1">
      <alignment vertical="center" wrapText="1"/>
    </xf>
    <xf numFmtId="0" fontId="8" fillId="2" borderId="12" xfId="0" applyFont="1" applyFill="1" applyBorder="1" applyAlignment="1">
      <alignment vertical="center" wrapText="1"/>
    </xf>
    <xf numFmtId="0" fontId="8" fillId="2" borderId="8" xfId="0" applyFont="1" applyFill="1" applyBorder="1" applyAlignment="1" applyProtection="1">
      <alignment vertical="center" wrapText="1"/>
      <protection locked="0"/>
    </xf>
    <xf numFmtId="165" fontId="3" fillId="2" borderId="38" xfId="0" applyNumberFormat="1" applyFont="1" applyFill="1" applyBorder="1" applyAlignment="1">
      <alignment wrapText="1"/>
    </xf>
    <xf numFmtId="165" fontId="3" fillId="2" borderId="9" xfId="0" applyNumberFormat="1" applyFont="1" applyFill="1" applyBorder="1" applyAlignment="1">
      <alignment wrapText="1"/>
    </xf>
    <xf numFmtId="165" fontId="3" fillId="2" borderId="14" xfId="0" applyNumberFormat="1" applyFont="1" applyFill="1" applyBorder="1" applyAlignment="1">
      <alignment wrapText="1"/>
    </xf>
    <xf numFmtId="0" fontId="3" fillId="2" borderId="11" xfId="0" applyFont="1" applyFill="1" applyBorder="1" applyAlignment="1">
      <alignment horizontal="center" wrapText="1"/>
    </xf>
    <xf numFmtId="165" fontId="3" fillId="2" borderId="52" xfId="1" applyFont="1" applyFill="1" applyBorder="1" applyAlignment="1">
      <alignment wrapText="1"/>
    </xf>
    <xf numFmtId="165" fontId="3" fillId="2" borderId="29" xfId="0" applyNumberFormat="1" applyFont="1" applyFill="1" applyBorder="1" applyAlignment="1">
      <alignment wrapText="1"/>
    </xf>
    <xf numFmtId="165" fontId="3" fillId="2" borderId="3" xfId="1" applyFont="1" applyFill="1" applyBorder="1" applyAlignment="1">
      <alignment wrapText="1"/>
    </xf>
    <xf numFmtId="165" fontId="3" fillId="2" borderId="12" xfId="1" applyFont="1" applyFill="1" applyBorder="1" applyAlignment="1" applyProtection="1">
      <alignment wrapText="1"/>
    </xf>
    <xf numFmtId="165" fontId="3" fillId="2" borderId="13" xfId="1" applyFont="1" applyFill="1" applyBorder="1" applyAlignment="1">
      <alignment wrapText="1"/>
    </xf>
    <xf numFmtId="10" fontId="3" fillId="2" borderId="9" xfId="2" applyNumberFormat="1" applyFont="1" applyFill="1" applyBorder="1" applyAlignment="1" applyProtection="1">
      <alignment wrapText="1"/>
    </xf>
    <xf numFmtId="165" fontId="14" fillId="0" borderId="0" xfId="1" applyFont="1" applyBorder="1" applyAlignment="1">
      <alignment wrapText="1"/>
    </xf>
    <xf numFmtId="165" fontId="0" fillId="0" borderId="0" xfId="1" applyFont="1" applyBorder="1" applyAlignment="1">
      <alignment wrapText="1"/>
    </xf>
    <xf numFmtId="165" fontId="3" fillId="3" borderId="0" xfId="1" applyFont="1" applyFill="1" applyBorder="1" applyAlignment="1" applyProtection="1">
      <alignment vertical="center" wrapText="1"/>
      <protection locked="0"/>
    </xf>
    <xf numFmtId="165" fontId="3" fillId="3" borderId="0" xfId="1" applyFont="1" applyFill="1" applyBorder="1" applyAlignment="1">
      <alignment vertical="center" wrapText="1"/>
    </xf>
    <xf numFmtId="165" fontId="3" fillId="3" borderId="0" xfId="1" applyFont="1" applyFill="1" applyBorder="1" applyAlignment="1" applyProtection="1">
      <alignment horizontal="right" vertical="center" wrapText="1"/>
      <protection locked="0"/>
    </xf>
    <xf numFmtId="165" fontId="3" fillId="0" borderId="0" xfId="1" applyFont="1" applyFill="1" applyBorder="1" applyAlignment="1">
      <alignment vertical="center" wrapText="1"/>
    </xf>
    <xf numFmtId="165" fontId="17" fillId="8" borderId="3" xfId="0" applyNumberFormat="1" applyFont="1" applyFill="1" applyBorder="1" applyAlignment="1">
      <alignment horizontal="center" vertical="center" wrapText="1"/>
    </xf>
    <xf numFmtId="165" fontId="3" fillId="3" borderId="0" xfId="1" applyFont="1" applyFill="1" applyBorder="1" applyAlignment="1" applyProtection="1">
      <alignment horizontal="center" vertical="center" wrapText="1"/>
    </xf>
    <xf numFmtId="165" fontId="3" fillId="3" borderId="0" xfId="1" applyFont="1" applyFill="1" applyBorder="1" applyAlignment="1" applyProtection="1">
      <alignment vertical="center" wrapText="1"/>
    </xf>
    <xf numFmtId="165" fontId="12" fillId="3" borderId="0" xfId="1" applyFont="1" applyFill="1" applyBorder="1" applyAlignment="1">
      <alignment horizontal="left" wrapText="1"/>
    </xf>
    <xf numFmtId="165" fontId="3" fillId="2" borderId="28" xfId="0" applyNumberFormat="1" applyFont="1" applyFill="1" applyBorder="1" applyAlignment="1">
      <alignment vertical="center" wrapText="1"/>
    </xf>
    <xf numFmtId="165" fontId="4" fillId="2" borderId="13" xfId="0" applyNumberFormat="1" applyFont="1" applyFill="1" applyBorder="1"/>
    <xf numFmtId="165" fontId="3" fillId="2" borderId="4" xfId="2" applyNumberFormat="1" applyFont="1" applyFill="1" applyBorder="1" applyAlignment="1">
      <alignment vertical="center" wrapText="1"/>
    </xf>
    <xf numFmtId="165" fontId="4" fillId="2" borderId="53" xfId="0" applyNumberFormat="1" applyFont="1" applyFill="1" applyBorder="1"/>
    <xf numFmtId="0" fontId="0" fillId="2" borderId="14" xfId="0" applyFill="1" applyBorder="1"/>
    <xf numFmtId="165" fontId="14" fillId="3" borderId="0" xfId="1" applyFont="1" applyFill="1" applyBorder="1" applyAlignment="1">
      <alignment wrapText="1"/>
    </xf>
    <xf numFmtId="165" fontId="0" fillId="3" borderId="0" xfId="1" applyFont="1" applyFill="1" applyBorder="1" applyAlignment="1">
      <alignment wrapText="1"/>
    </xf>
    <xf numFmtId="165" fontId="3" fillId="3" borderId="3" xfId="1" applyFont="1" applyFill="1" applyBorder="1" applyAlignment="1" applyProtection="1">
      <alignment horizontal="center" vertical="center" wrapText="1"/>
    </xf>
    <xf numFmtId="165" fontId="17" fillId="9"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6" borderId="6" xfId="0" applyFont="1" applyFill="1" applyBorder="1" applyAlignment="1">
      <alignment vertical="top" wrapText="1"/>
    </xf>
    <xf numFmtId="0" fontId="3" fillId="0" borderId="0" xfId="0" applyFont="1" applyAlignment="1">
      <alignment wrapText="1"/>
    </xf>
    <xf numFmtId="0" fontId="18" fillId="0" borderId="0" xfId="0" applyFont="1" applyAlignment="1">
      <alignment wrapText="1"/>
    </xf>
    <xf numFmtId="0" fontId="2" fillId="2" borderId="3" xfId="0" applyFont="1" applyFill="1" applyBorder="1" applyAlignment="1">
      <alignment vertical="center" wrapText="1"/>
    </xf>
    <xf numFmtId="0" fontId="2" fillId="0" borderId="3" xfId="0" applyFont="1" applyBorder="1" applyAlignment="1" applyProtection="1">
      <alignment horizontal="left" vertical="top" wrapText="1"/>
      <protection locked="0"/>
    </xf>
    <xf numFmtId="165" fontId="2" fillId="0" borderId="3" xfId="1" applyFont="1" applyBorder="1" applyAlignment="1" applyProtection="1">
      <alignment horizontal="center" vertical="center" wrapText="1"/>
      <protection locked="0"/>
    </xf>
    <xf numFmtId="165" fontId="2" fillId="2" borderId="3" xfId="1" applyFont="1" applyFill="1" applyBorder="1" applyAlignment="1" applyProtection="1">
      <alignment horizontal="center" vertical="center" wrapText="1"/>
    </xf>
    <xf numFmtId="9" fontId="2" fillId="0" borderId="3" xfId="2" applyFont="1" applyBorder="1" applyAlignment="1" applyProtection="1">
      <alignment horizontal="center" vertical="center" wrapText="1"/>
      <protection locked="0"/>
    </xf>
    <xf numFmtId="165" fontId="2" fillId="3" borderId="3" xfId="1" applyFont="1" applyFill="1" applyBorder="1" applyAlignment="1" applyProtection="1">
      <alignment horizontal="center" vertical="center" wrapText="1"/>
      <protection locked="0"/>
    </xf>
    <xf numFmtId="49" fontId="2" fillId="0" borderId="3" xfId="1" applyNumberFormat="1" applyFont="1" applyBorder="1" applyAlignment="1" applyProtection="1">
      <alignment horizontal="left" wrapText="1"/>
      <protection locked="0"/>
    </xf>
    <xf numFmtId="165" fontId="2" fillId="0" borderId="0" xfId="1" applyFont="1" applyFill="1" applyBorder="1" applyAlignment="1" applyProtection="1">
      <alignment horizontal="center" vertical="center" wrapText="1"/>
    </xf>
    <xf numFmtId="0" fontId="2" fillId="3" borderId="3" xfId="0" applyFont="1" applyFill="1" applyBorder="1" applyAlignment="1" applyProtection="1">
      <alignment horizontal="left" vertical="top" wrapText="1"/>
      <protection locked="0"/>
    </xf>
    <xf numFmtId="9" fontId="2" fillId="3" borderId="3" xfId="2" applyFont="1" applyFill="1" applyBorder="1" applyAlignment="1" applyProtection="1">
      <alignment horizontal="center" vertical="center" wrapText="1"/>
      <protection locked="0"/>
    </xf>
    <xf numFmtId="49" fontId="2" fillId="3" borderId="3" xfId="1" applyNumberFormat="1" applyFont="1" applyFill="1" applyBorder="1" applyAlignment="1" applyProtection="1">
      <alignment horizontal="left" wrapText="1"/>
      <protection locked="0"/>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left" vertical="top" wrapText="1"/>
      <protection locked="0"/>
    </xf>
    <xf numFmtId="165" fontId="2" fillId="3" borderId="0" xfId="1" applyFont="1" applyFill="1" applyBorder="1" applyAlignment="1" applyProtection="1">
      <alignment horizontal="center" vertical="center" wrapText="1"/>
      <protection locked="0"/>
    </xf>
    <xf numFmtId="165" fontId="2" fillId="3" borderId="0" xfId="1"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165" fontId="2" fillId="0" borderId="3" xfId="1" applyFont="1" applyBorder="1" applyAlignment="1" applyProtection="1">
      <alignment vertical="center" wrapText="1"/>
      <protection locked="0"/>
    </xf>
    <xf numFmtId="9" fontId="2" fillId="0" borderId="3" xfId="2" applyFont="1" applyBorder="1" applyAlignment="1" applyProtection="1">
      <alignment vertical="center" wrapText="1"/>
      <protection locked="0"/>
    </xf>
    <xf numFmtId="165" fontId="2" fillId="3" borderId="3" xfId="1"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0" xfId="0" applyFont="1" applyFill="1" applyAlignment="1">
      <alignment vertical="center" wrapText="1"/>
    </xf>
    <xf numFmtId="0" fontId="2" fillId="2" borderId="8" xfId="0" applyFont="1" applyFill="1" applyBorder="1" applyAlignment="1">
      <alignment vertical="center" wrapText="1"/>
    </xf>
    <xf numFmtId="165" fontId="2" fillId="2" borderId="3" xfId="0" applyNumberFormat="1" applyFont="1" applyFill="1" applyBorder="1" applyAlignment="1">
      <alignment vertical="center" wrapText="1"/>
    </xf>
    <xf numFmtId="165" fontId="2" fillId="2" borderId="9" xfId="0" applyNumberFormat="1" applyFont="1" applyFill="1" applyBorder="1" applyAlignment="1">
      <alignment vertical="center" wrapText="1"/>
    </xf>
    <xf numFmtId="165" fontId="2" fillId="0" borderId="0" xfId="1"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wrapText="1"/>
    </xf>
    <xf numFmtId="165" fontId="2" fillId="0" borderId="39" xfId="0" applyNumberFormat="1" applyFont="1" applyBorder="1" applyAlignment="1" applyProtection="1">
      <alignment wrapText="1"/>
      <protection locked="0"/>
    </xf>
    <xf numFmtId="165" fontId="2" fillId="3" borderId="39" xfId="1" applyFont="1" applyFill="1" applyBorder="1" applyAlignment="1" applyProtection="1">
      <alignment horizontal="center" vertical="center" wrapText="1"/>
      <protection locked="0"/>
    </xf>
    <xf numFmtId="165" fontId="2" fillId="0" borderId="3" xfId="0" applyNumberFormat="1" applyFont="1" applyBorder="1" applyAlignment="1" applyProtection="1">
      <alignment wrapText="1"/>
      <protection locked="0"/>
    </xf>
    <xf numFmtId="0" fontId="2" fillId="3" borderId="0" xfId="0" applyFont="1" applyFill="1" applyAlignment="1">
      <alignment wrapText="1"/>
    </xf>
    <xf numFmtId="165" fontId="2" fillId="2" borderId="39" xfId="0" applyNumberFormat="1" applyFont="1" applyFill="1" applyBorder="1" applyAlignment="1">
      <alignment wrapText="1"/>
    </xf>
    <xf numFmtId="165" fontId="2" fillId="3" borderId="0" xfId="1" applyFont="1" applyFill="1" applyBorder="1" applyAlignment="1" applyProtection="1">
      <alignment vertical="center" wrapText="1"/>
    </xf>
    <xf numFmtId="165" fontId="2" fillId="2" borderId="3" xfId="0" applyNumberFormat="1" applyFont="1" applyFill="1" applyBorder="1" applyAlignment="1">
      <alignment wrapText="1"/>
    </xf>
    <xf numFmtId="165" fontId="2" fillId="2" borderId="8" xfId="1" applyFont="1" applyFill="1" applyBorder="1" applyAlignment="1" applyProtection="1">
      <alignment wrapText="1"/>
    </xf>
    <xf numFmtId="165" fontId="2" fillId="2" borderId="3" xfId="1" applyFont="1" applyFill="1" applyBorder="1" applyAlignment="1">
      <alignment wrapText="1"/>
    </xf>
    <xf numFmtId="165" fontId="2" fillId="2" borderId="9" xfId="0" applyNumberFormat="1" applyFont="1" applyFill="1" applyBorder="1" applyAlignment="1">
      <alignment wrapText="1"/>
    </xf>
    <xf numFmtId="0" fontId="2" fillId="2" borderId="12" xfId="0" applyFont="1" applyFill="1" applyBorder="1" applyAlignment="1">
      <alignment wrapText="1"/>
    </xf>
    <xf numFmtId="165" fontId="2" fillId="2" borderId="13" xfId="0" applyNumberFormat="1" applyFont="1" applyFill="1" applyBorder="1" applyAlignment="1">
      <alignment wrapText="1"/>
    </xf>
    <xf numFmtId="165" fontId="2" fillId="2" borderId="14" xfId="0" applyNumberFormat="1" applyFont="1" applyFill="1" applyBorder="1" applyAlignment="1">
      <alignment wrapText="1"/>
    </xf>
    <xf numFmtId="165" fontId="2" fillId="3" borderId="0" xfId="0" applyNumberFormat="1" applyFont="1" applyFill="1" applyAlignment="1">
      <alignment vertical="center" wrapText="1"/>
    </xf>
    <xf numFmtId="0" fontId="2" fillId="3" borderId="0" xfId="0" applyFont="1" applyFill="1" applyAlignment="1">
      <alignment horizontal="center" vertical="center" wrapText="1"/>
    </xf>
    <xf numFmtId="0" fontId="2" fillId="0" borderId="0" xfId="0" applyFont="1"/>
    <xf numFmtId="165" fontId="2" fillId="2" borderId="51" xfId="1" applyFont="1" applyFill="1" applyBorder="1" applyAlignment="1" applyProtection="1">
      <alignment wrapText="1"/>
    </xf>
    <xf numFmtId="0" fontId="2" fillId="2" borderId="16" xfId="0" applyFont="1" applyFill="1" applyBorder="1"/>
    <xf numFmtId="165" fontId="2" fillId="2" borderId="3" xfId="1" applyFont="1" applyFill="1" applyBorder="1" applyAlignment="1">
      <alignment vertical="center" wrapText="1"/>
    </xf>
    <xf numFmtId="0" fontId="3" fillId="0" borderId="0" xfId="0" applyFont="1" applyAlignment="1">
      <alignment horizontal="center" vertical="center" wrapText="1"/>
    </xf>
    <xf numFmtId="165" fontId="3" fillId="2" borderId="5" xfId="1"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165" fontId="10" fillId="3" borderId="3" xfId="1" applyFont="1" applyFill="1" applyBorder="1" applyAlignment="1" applyProtection="1">
      <alignment horizontal="center" vertical="center" wrapText="1"/>
      <protection locked="0"/>
    </xf>
    <xf numFmtId="166" fontId="2" fillId="0" borderId="3" xfId="1" applyNumberFormat="1" applyFont="1" applyBorder="1" applyAlignment="1" applyProtection="1">
      <alignment vertical="center" wrapText="1"/>
      <protection locked="0"/>
    </xf>
    <xf numFmtId="166" fontId="2" fillId="3" borderId="3" xfId="1" applyNumberFormat="1" applyFont="1" applyFill="1" applyBorder="1" applyAlignment="1" applyProtection="1">
      <alignment vertical="center" wrapText="1"/>
      <protection locked="0"/>
    </xf>
    <xf numFmtId="166" fontId="2" fillId="2" borderId="3" xfId="1" applyNumberFormat="1" applyFont="1" applyFill="1" applyBorder="1" applyAlignment="1" applyProtection="1">
      <alignment vertical="center" wrapText="1"/>
    </xf>
    <xf numFmtId="166" fontId="3" fillId="4" borderId="3" xfId="1" applyNumberFormat="1" applyFont="1" applyFill="1" applyBorder="1" applyAlignment="1" applyProtection="1">
      <alignment vertical="center" wrapText="1"/>
    </xf>
    <xf numFmtId="165" fontId="3" fillId="2" borderId="14" xfId="1" applyFont="1" applyFill="1" applyBorder="1" applyAlignment="1" applyProtection="1">
      <alignment vertical="center" wrapText="1"/>
    </xf>
    <xf numFmtId="164" fontId="2" fillId="0" borderId="3" xfId="1" applyNumberFormat="1" applyFont="1" applyBorder="1" applyAlignment="1" applyProtection="1">
      <alignment horizontal="center" vertical="center" wrapText="1"/>
      <protection locked="0"/>
    </xf>
    <xf numFmtId="49" fontId="2" fillId="0" borderId="3" xfId="1" applyNumberFormat="1" applyFont="1" applyBorder="1" applyAlignment="1" applyProtection="1">
      <alignment horizontal="left" vertical="top" wrapText="1"/>
      <protection locked="0"/>
    </xf>
    <xf numFmtId="165" fontId="2" fillId="3" borderId="3" xfId="1" applyFont="1" applyFill="1" applyBorder="1" applyAlignment="1" applyProtection="1">
      <alignment horizontal="left" vertical="top" wrapText="1"/>
      <protection locked="0"/>
    </xf>
    <xf numFmtId="165" fontId="2" fillId="3" borderId="3" xfId="1" applyFont="1" applyFill="1" applyBorder="1" applyAlignment="1" applyProtection="1">
      <alignment horizontal="left" vertical="center" wrapText="1"/>
      <protection locked="0"/>
    </xf>
    <xf numFmtId="0" fontId="2" fillId="0" borderId="3" xfId="0" applyFont="1" applyBorder="1" applyAlignment="1">
      <alignment vertical="center" wrapText="1"/>
    </xf>
    <xf numFmtId="0" fontId="2" fillId="0" borderId="3" xfId="0" applyFont="1" applyBorder="1" applyAlignment="1">
      <alignment wrapText="1"/>
    </xf>
    <xf numFmtId="0" fontId="2" fillId="0" borderId="3" xfId="0" applyFont="1" applyBorder="1" applyAlignment="1">
      <alignment horizontal="justify" vertical="center"/>
    </xf>
    <xf numFmtId="0" fontId="23" fillId="0" borderId="0" xfId="0" applyFont="1" applyAlignment="1">
      <alignment vertical="center" wrapText="1"/>
    </xf>
    <xf numFmtId="165" fontId="2" fillId="0" borderId="0" xfId="1" applyFont="1" applyBorder="1" applyAlignment="1">
      <alignment wrapText="1"/>
    </xf>
    <xf numFmtId="165" fontId="2" fillId="3" borderId="0" xfId="1" applyFont="1" applyFill="1" applyBorder="1" applyAlignment="1">
      <alignment wrapText="1"/>
    </xf>
    <xf numFmtId="0" fontId="3" fillId="2" borderId="28" xfId="0" applyFont="1" applyFill="1" applyBorder="1" applyAlignment="1">
      <alignment horizontal="left" vertical="center" wrapText="1"/>
    </xf>
    <xf numFmtId="165" fontId="2" fillId="2" borderId="16" xfId="1" applyFont="1" applyFill="1" applyBorder="1" applyAlignment="1">
      <alignment vertical="center" wrapText="1"/>
    </xf>
    <xf numFmtId="165" fontId="2" fillId="3" borderId="0" xfId="1" applyFont="1" applyFill="1" applyBorder="1" applyAlignment="1">
      <alignment vertical="center" wrapText="1"/>
    </xf>
    <xf numFmtId="0" fontId="3" fillId="2" borderId="8" xfId="0" applyFont="1" applyFill="1" applyBorder="1" applyAlignment="1">
      <alignment horizontal="left"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5" fontId="2" fillId="0" borderId="0" xfId="1" applyFont="1" applyFill="1" applyBorder="1" applyAlignment="1">
      <alignment wrapText="1"/>
    </xf>
    <xf numFmtId="0" fontId="3" fillId="2" borderId="3" xfId="0" applyFont="1" applyFill="1" applyBorder="1" applyAlignment="1">
      <alignment horizontal="left" vertical="center" wrapText="1"/>
    </xf>
    <xf numFmtId="165" fontId="10" fillId="0" borderId="0" xfId="1" applyFont="1" applyFill="1" applyBorder="1" applyAlignment="1" applyProtection="1">
      <alignment horizontal="left" vertical="center" wrapText="1"/>
    </xf>
    <xf numFmtId="0" fontId="2" fillId="0" borderId="0" xfId="0" applyFont="1" applyAlignment="1">
      <alignment horizontal="left" vertical="center" wrapText="1"/>
    </xf>
    <xf numFmtId="49" fontId="2" fillId="0" borderId="3" xfId="1"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165" fontId="2" fillId="0" borderId="5" xfId="1" applyFont="1" applyBorder="1" applyAlignment="1" applyProtection="1">
      <alignment horizontal="center" vertical="center" wrapText="1"/>
      <protection locked="0"/>
    </xf>
    <xf numFmtId="165" fontId="2" fillId="0" borderId="39" xfId="1" applyFont="1" applyBorder="1" applyAlignment="1" applyProtection="1">
      <alignment horizontal="center" vertical="center" wrapText="1"/>
      <protection locked="0"/>
    </xf>
    <xf numFmtId="0" fontId="2" fillId="2" borderId="39" xfId="0" applyFont="1" applyFill="1" applyBorder="1" applyAlignment="1">
      <alignment vertical="center" wrapText="1"/>
    </xf>
    <xf numFmtId="165" fontId="2" fillId="3" borderId="5" xfId="1" applyFont="1" applyFill="1" applyBorder="1" applyAlignment="1" applyProtection="1">
      <alignment horizontal="center" vertical="center" wrapText="1"/>
      <protection locked="0"/>
    </xf>
    <xf numFmtId="0" fontId="24" fillId="0" borderId="3" xfId="0" applyFont="1" applyBorder="1" applyAlignment="1">
      <alignment horizontal="justify" vertical="center"/>
    </xf>
    <xf numFmtId="165" fontId="2" fillId="0" borderId="3" xfId="1" applyFont="1" applyFill="1" applyBorder="1" applyAlignment="1" applyProtection="1">
      <alignment horizontal="center" vertical="center" wrapText="1"/>
      <protection locked="0"/>
    </xf>
    <xf numFmtId="165" fontId="2" fillId="0" borderId="3" xfId="1" applyFont="1" applyFill="1" applyBorder="1" applyAlignment="1" applyProtection="1">
      <alignment horizontal="center" vertical="center" wrapText="1"/>
    </xf>
    <xf numFmtId="9" fontId="2" fillId="0" borderId="3" xfId="2" applyFont="1" applyFill="1" applyBorder="1" applyAlignment="1" applyProtection="1">
      <alignment horizontal="center" vertical="center" wrapText="1"/>
      <protection locked="0"/>
    </xf>
    <xf numFmtId="165" fontId="2" fillId="0" borderId="3" xfId="1" applyFont="1" applyFill="1" applyBorder="1" applyAlignment="1" applyProtection="1">
      <alignment horizontal="center" vertical="top" wrapText="1"/>
      <protection locked="0"/>
    </xf>
    <xf numFmtId="49" fontId="2" fillId="0" borderId="3" xfId="1" applyNumberFormat="1" applyFont="1" applyFill="1" applyBorder="1" applyAlignment="1" applyProtection="1">
      <alignment horizontal="left" vertical="top" wrapText="1"/>
      <protection locked="0"/>
    </xf>
    <xf numFmtId="0" fontId="2" fillId="0" borderId="3" xfId="0" applyFont="1" applyBorder="1" applyAlignment="1" applyProtection="1">
      <alignment vertical="center" wrapText="1"/>
      <protection locked="0"/>
    </xf>
    <xf numFmtId="165" fontId="2" fillId="0" borderId="3" xfId="1" applyFont="1" applyFill="1" applyBorder="1" applyAlignment="1" applyProtection="1">
      <alignment vertical="center" wrapText="1"/>
      <protection locked="0"/>
    </xf>
    <xf numFmtId="165" fontId="2" fillId="0" borderId="3" xfId="1" applyFont="1" applyFill="1" applyBorder="1" applyAlignment="1" applyProtection="1">
      <alignment vertical="center" wrapText="1"/>
    </xf>
    <xf numFmtId="9" fontId="2" fillId="0" borderId="3" xfId="2" applyFont="1" applyFill="1" applyBorder="1" applyAlignment="1" applyProtection="1">
      <alignment vertical="center" wrapText="1"/>
      <protection locked="0"/>
    </xf>
    <xf numFmtId="49" fontId="2" fillId="0" borderId="3" xfId="1" applyNumberFormat="1" applyFont="1" applyFill="1" applyBorder="1" applyAlignment="1" applyProtection="1">
      <alignment vertical="center" wrapText="1"/>
      <protection locked="0"/>
    </xf>
    <xf numFmtId="165" fontId="2" fillId="0" borderId="0" xfId="1" applyFont="1" applyFill="1" applyBorder="1" applyAlignment="1" applyProtection="1">
      <alignment vertical="center" wrapText="1"/>
    </xf>
    <xf numFmtId="49" fontId="2" fillId="0" borderId="3" xfId="1" applyNumberFormat="1" applyFont="1" applyFill="1" applyBorder="1" applyAlignment="1" applyProtection="1">
      <alignment horizontal="left" wrapText="1"/>
      <protection locked="0"/>
    </xf>
    <xf numFmtId="0" fontId="3" fillId="0" borderId="3" xfId="0" applyFont="1" applyBorder="1" applyAlignment="1">
      <alignment vertical="center" wrapText="1"/>
    </xf>
    <xf numFmtId="165" fontId="3" fillId="0" borderId="3" xfId="1" applyFont="1" applyFill="1" applyBorder="1" applyAlignment="1" applyProtection="1">
      <alignment horizontal="center" vertical="center" wrapText="1"/>
    </xf>
    <xf numFmtId="164" fontId="2" fillId="0" borderId="3" xfId="0" applyNumberFormat="1" applyFont="1" applyBorder="1" applyAlignment="1">
      <alignment horizontal="center" vertical="center" wrapText="1"/>
    </xf>
    <xf numFmtId="43" fontId="13" fillId="0" borderId="0" xfId="0" applyNumberFormat="1" applyFont="1" applyAlignment="1">
      <alignment wrapText="1"/>
    </xf>
    <xf numFmtId="43" fontId="2" fillId="0" borderId="0" xfId="0" applyNumberFormat="1" applyFont="1" applyAlignment="1" applyProtection="1">
      <alignment vertical="center" wrapText="1"/>
      <protection locked="0"/>
    </xf>
    <xf numFmtId="0" fontId="2" fillId="3" borderId="46" xfId="0" applyFont="1" applyFill="1" applyBorder="1" applyAlignment="1" applyProtection="1">
      <alignment vertical="center" wrapText="1"/>
      <protection locked="0"/>
    </xf>
    <xf numFmtId="0" fontId="10" fillId="0" borderId="0" xfId="0" applyFont="1" applyAlignment="1">
      <alignment wrapText="1"/>
    </xf>
    <xf numFmtId="165" fontId="10" fillId="0" borderId="3" xfId="1" applyFont="1" applyBorder="1" applyAlignment="1" applyProtection="1">
      <alignment horizontal="center" vertical="center" wrapText="1"/>
      <protection locked="0"/>
    </xf>
    <xf numFmtId="9" fontId="10" fillId="0" borderId="3" xfId="2" applyFont="1" applyBorder="1" applyAlignment="1" applyProtection="1">
      <alignment horizontal="center" vertical="center" wrapText="1"/>
      <protection locked="0"/>
    </xf>
    <xf numFmtId="49" fontId="10" fillId="0" borderId="3" xfId="1" applyNumberFormat="1" applyFont="1" applyBorder="1" applyAlignment="1" applyProtection="1">
      <alignment horizontal="left" wrapText="1"/>
      <protection locked="0"/>
    </xf>
    <xf numFmtId="165" fontId="10" fillId="0" borderId="0" xfId="1" applyFont="1" applyFill="1" applyBorder="1" applyAlignment="1" applyProtection="1">
      <alignment horizontal="center" vertical="center" wrapText="1"/>
    </xf>
    <xf numFmtId="9" fontId="10" fillId="3" borderId="3" xfId="2" applyFont="1" applyFill="1" applyBorder="1" applyAlignment="1" applyProtection="1">
      <alignment horizontal="center" vertical="center" wrapText="1"/>
      <protection locked="0"/>
    </xf>
    <xf numFmtId="49" fontId="10" fillId="3" borderId="3" xfId="1" applyNumberFormat="1" applyFont="1" applyFill="1" applyBorder="1" applyAlignment="1" applyProtection="1">
      <alignment horizontal="left" wrapText="1"/>
      <protection locked="0"/>
    </xf>
    <xf numFmtId="0" fontId="26" fillId="2" borderId="3" xfId="0" applyFont="1" applyFill="1" applyBorder="1" applyAlignment="1">
      <alignment vertical="center" wrapText="1"/>
    </xf>
    <xf numFmtId="0" fontId="26" fillId="0" borderId="3" xfId="0" applyFont="1" applyBorder="1" applyAlignment="1" applyProtection="1">
      <alignment horizontal="left" vertical="top" wrapText="1"/>
      <protection locked="0"/>
    </xf>
    <xf numFmtId="165" fontId="26" fillId="0" borderId="3" xfId="1" applyFont="1" applyBorder="1" applyAlignment="1" applyProtection="1">
      <alignment horizontal="center" vertical="center" wrapText="1"/>
      <protection locked="0"/>
    </xf>
    <xf numFmtId="165" fontId="26" fillId="3" borderId="3" xfId="1" applyFont="1" applyFill="1" applyBorder="1" applyAlignment="1" applyProtection="1">
      <alignment horizontal="center" vertical="center" wrapText="1"/>
      <protection locked="0"/>
    </xf>
    <xf numFmtId="165" fontId="26" fillId="2" borderId="3" xfId="1" applyFont="1" applyFill="1" applyBorder="1" applyAlignment="1" applyProtection="1">
      <alignment horizontal="center" vertical="center" wrapText="1"/>
    </xf>
    <xf numFmtId="0" fontId="26" fillId="3" borderId="3" xfId="0" applyFont="1" applyFill="1" applyBorder="1" applyAlignment="1" applyProtection="1">
      <alignment horizontal="left" vertical="top" wrapText="1"/>
      <protection locked="0"/>
    </xf>
    <xf numFmtId="0" fontId="1" fillId="0" borderId="3" xfId="0" applyFont="1" applyBorder="1" applyAlignment="1">
      <alignment vertical="center" wrapText="1"/>
    </xf>
    <xf numFmtId="0" fontId="31" fillId="11" borderId="59" xfId="0" applyFont="1" applyFill="1" applyBorder="1" applyAlignment="1">
      <alignment horizontal="center" wrapText="1"/>
    </xf>
    <xf numFmtId="0" fontId="32" fillId="11" borderId="59" xfId="0" applyFont="1" applyFill="1" applyBorder="1" applyAlignment="1">
      <alignment horizontal="center" wrapText="1"/>
    </xf>
    <xf numFmtId="0" fontId="33" fillId="12" borderId="59" xfId="0" applyFont="1" applyFill="1" applyBorder="1" applyAlignment="1">
      <alignment horizontal="center" wrapText="1"/>
    </xf>
    <xf numFmtId="4" fontId="33" fillId="12" borderId="59" xfId="0" applyNumberFormat="1" applyFont="1" applyFill="1" applyBorder="1" applyAlignment="1">
      <alignment horizontal="center" wrapText="1"/>
    </xf>
    <xf numFmtId="0" fontId="33" fillId="12" borderId="60" xfId="0" applyFont="1" applyFill="1" applyBorder="1" applyAlignment="1">
      <alignment horizontal="center" wrapText="1"/>
    </xf>
    <xf numFmtId="4" fontId="33" fillId="12" borderId="60" xfId="0" applyNumberFormat="1" applyFont="1" applyFill="1" applyBorder="1" applyAlignment="1">
      <alignment horizontal="center" wrapText="1"/>
    </xf>
    <xf numFmtId="0" fontId="0" fillId="0" borderId="3" xfId="0" applyBorder="1"/>
    <xf numFmtId="41" fontId="0" fillId="0" borderId="3" xfId="3" applyFont="1" applyBorder="1"/>
    <xf numFmtId="0" fontId="33" fillId="14" borderId="59" xfId="0" applyFont="1" applyFill="1" applyBorder="1" applyAlignment="1">
      <alignment horizontal="center" wrapText="1"/>
    </xf>
    <xf numFmtId="0" fontId="34" fillId="14" borderId="59" xfId="0" applyFont="1" applyFill="1" applyBorder="1" applyAlignment="1">
      <alignment horizontal="center" wrapText="1"/>
    </xf>
    <xf numFmtId="4" fontId="34" fillId="14" borderId="59" xfId="0" applyNumberFormat="1" applyFont="1" applyFill="1" applyBorder="1" applyAlignment="1">
      <alignment horizontal="center" wrapText="1"/>
    </xf>
    <xf numFmtId="0" fontId="4" fillId="0" borderId="0" xfId="0" applyFont="1"/>
    <xf numFmtId="0" fontId="34" fillId="13" borderId="59" xfId="0" applyFont="1" applyFill="1" applyBorder="1" applyAlignment="1">
      <alignment horizontal="center" wrapText="1"/>
    </xf>
    <xf numFmtId="4" fontId="34" fillId="13" borderId="59" xfId="0" applyNumberFormat="1" applyFont="1" applyFill="1" applyBorder="1" applyAlignment="1">
      <alignment horizontal="center" wrapText="1"/>
    </xf>
    <xf numFmtId="0" fontId="34" fillId="0" borderId="56" xfId="0" applyFont="1" applyFill="1" applyBorder="1" applyAlignment="1">
      <alignment horizontal="center" wrapText="1"/>
    </xf>
    <xf numFmtId="0" fontId="34" fillId="0" borderId="58" xfId="0" applyFont="1" applyFill="1" applyBorder="1" applyAlignment="1">
      <alignment horizontal="center" wrapText="1"/>
    </xf>
    <xf numFmtId="0" fontId="34" fillId="0" borderId="59" xfId="0" applyFont="1" applyFill="1" applyBorder="1" applyAlignment="1">
      <alignment horizontal="center" wrapText="1"/>
    </xf>
    <xf numFmtId="4" fontId="34" fillId="0" borderId="59" xfId="0" applyNumberFormat="1" applyFont="1" applyFill="1" applyBorder="1" applyAlignment="1">
      <alignment horizontal="center" wrapText="1"/>
    </xf>
    <xf numFmtId="0" fontId="0" fillId="0" borderId="0" xfId="0" applyFill="1"/>
    <xf numFmtId="41" fontId="34" fillId="13" borderId="59" xfId="3" applyFont="1" applyFill="1" applyBorder="1" applyAlignment="1">
      <alignment horizontal="center" wrapText="1"/>
    </xf>
    <xf numFmtId="4" fontId="35" fillId="12" borderId="59" xfId="0" applyNumberFormat="1" applyFont="1" applyFill="1" applyBorder="1" applyAlignment="1">
      <alignment horizontal="center" wrapText="1"/>
    </xf>
    <xf numFmtId="0" fontId="34" fillId="14" borderId="60" xfId="0" applyFont="1" applyFill="1" applyBorder="1" applyAlignment="1">
      <alignment horizontal="center" wrapText="1"/>
    </xf>
    <xf numFmtId="4" fontId="34" fillId="14" borderId="60" xfId="0" applyNumberFormat="1" applyFont="1" applyFill="1" applyBorder="1" applyAlignment="1">
      <alignment horizontal="center" wrapText="1"/>
    </xf>
    <xf numFmtId="0" fontId="4" fillId="14" borderId="3" xfId="0" applyFont="1" applyFill="1" applyBorder="1"/>
    <xf numFmtId="41" fontId="4" fillId="14" borderId="3" xfId="3" applyFont="1" applyFill="1" applyBorder="1"/>
    <xf numFmtId="4" fontId="0" fillId="0" borderId="0" xfId="0" applyNumberFormat="1"/>
    <xf numFmtId="41" fontId="4" fillId="13" borderId="3" xfId="3" applyFont="1" applyFill="1" applyBorder="1"/>
    <xf numFmtId="0" fontId="20" fillId="0" borderId="0" xfId="0" applyFont="1" applyAlignment="1">
      <alignment vertical="top" wrapText="1"/>
    </xf>
    <xf numFmtId="0" fontId="18" fillId="0" borderId="55" xfId="0" applyFont="1" applyBorder="1" applyAlignment="1">
      <alignment wrapText="1"/>
    </xf>
    <xf numFmtId="0" fontId="1" fillId="0" borderId="0" xfId="0" applyFont="1" applyAlignment="1">
      <alignment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3" borderId="62" xfId="0" applyFont="1" applyFill="1" applyBorder="1" applyAlignment="1" applyProtection="1">
      <alignment horizontal="center" vertical="center" wrapText="1"/>
      <protection locked="0"/>
    </xf>
    <xf numFmtId="0" fontId="3" fillId="0" borderId="62" xfId="0" applyFont="1" applyBorder="1" applyAlignment="1">
      <alignment horizontal="center" vertical="center" wrapText="1"/>
    </xf>
    <xf numFmtId="0" fontId="3" fillId="0" borderId="63" xfId="0" applyFont="1" applyBorder="1" applyAlignment="1">
      <alignment wrapText="1"/>
    </xf>
    <xf numFmtId="0" fontId="3" fillId="2" borderId="10" xfId="0" applyFont="1" applyFill="1" applyBorder="1" applyAlignment="1">
      <alignment vertical="center" wrapText="1"/>
    </xf>
    <xf numFmtId="0" fontId="3" fillId="3" borderId="39" xfId="0" applyFont="1" applyFill="1" applyBorder="1" applyAlignment="1" applyProtection="1">
      <alignment vertical="center" wrapText="1"/>
      <protection locked="0"/>
    </xf>
    <xf numFmtId="0" fontId="3" fillId="3" borderId="46" xfId="0" applyFont="1" applyFill="1" applyBorder="1" applyAlignment="1" applyProtection="1">
      <alignment vertical="center" wrapText="1"/>
      <protection locked="0"/>
    </xf>
    <xf numFmtId="0" fontId="3" fillId="3" borderId="38" xfId="0" applyFont="1" applyFill="1" applyBorder="1" applyAlignment="1" applyProtection="1">
      <alignment vertical="center" wrapText="1"/>
      <protection locked="0"/>
    </xf>
    <xf numFmtId="0" fontId="1" fillId="0" borderId="0" xfId="0" applyFont="1" applyAlignment="1">
      <alignment vertical="center" wrapText="1"/>
    </xf>
    <xf numFmtId="0" fontId="1" fillId="2" borderId="8" xfId="0" applyFont="1" applyFill="1" applyBorder="1" applyAlignment="1">
      <alignment vertical="center" wrapText="1"/>
    </xf>
    <xf numFmtId="165" fontId="1" fillId="3" borderId="4" xfId="1" applyFont="1" applyFill="1" applyBorder="1" applyAlignment="1" applyProtection="1">
      <alignment horizontal="center" vertical="center" wrapText="1"/>
      <protection locked="0"/>
    </xf>
    <xf numFmtId="165" fontId="1" fillId="3" borderId="9" xfId="1" applyFont="1" applyFill="1" applyBorder="1" applyAlignment="1" applyProtection="1">
      <alignment horizontal="center" vertical="center" wrapText="1"/>
      <protection locked="0"/>
    </xf>
    <xf numFmtId="165" fontId="1" fillId="0" borderId="4" xfId="1" applyFont="1" applyBorder="1" applyAlignment="1" applyProtection="1">
      <alignment horizontal="center" vertical="center" wrapText="1"/>
      <protection locked="0"/>
    </xf>
    <xf numFmtId="0" fontId="1" fillId="3" borderId="3" xfId="0" applyFont="1" applyFill="1" applyBorder="1" applyAlignment="1" applyProtection="1">
      <alignment horizontal="left" vertical="top" wrapText="1"/>
      <protection locked="0"/>
    </xf>
    <xf numFmtId="0" fontId="26" fillId="2" borderId="8" xfId="0" applyFont="1" applyFill="1" applyBorder="1" applyAlignment="1">
      <alignment vertical="center" wrapText="1"/>
    </xf>
    <xf numFmtId="165" fontId="26" fillId="3" borderId="4" xfId="1" applyFont="1" applyFill="1" applyBorder="1" applyAlignment="1" applyProtection="1">
      <alignment horizontal="center" vertical="center" wrapText="1"/>
      <protection locked="0"/>
    </xf>
    <xf numFmtId="0" fontId="1" fillId="0" borderId="8" xfId="0" applyFont="1" applyBorder="1" applyAlignment="1">
      <alignment wrapText="1"/>
    </xf>
    <xf numFmtId="165" fontId="3" fillId="2" borderId="4" xfId="1" applyFont="1" applyFill="1" applyBorder="1" applyAlignment="1" applyProtection="1">
      <alignment horizontal="center" vertical="center" wrapText="1"/>
    </xf>
    <xf numFmtId="0" fontId="3" fillId="3" borderId="3" xfId="0" applyFont="1" applyFill="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0" fontId="1" fillId="3" borderId="0" xfId="0" applyFont="1" applyFill="1" applyAlignment="1">
      <alignment vertical="center" wrapText="1"/>
    </xf>
    <xf numFmtId="165" fontId="1" fillId="0" borderId="9" xfId="1" applyFont="1" applyBorder="1" applyAlignment="1" applyProtection="1">
      <alignment horizontal="center" vertical="center" wrapText="1"/>
      <protection locked="0"/>
    </xf>
    <xf numFmtId="165" fontId="3" fillId="2" borderId="9" xfId="1" applyFont="1" applyFill="1" applyBorder="1" applyAlignment="1" applyProtection="1">
      <alignment horizontal="center" vertical="center" wrapText="1"/>
    </xf>
    <xf numFmtId="0" fontId="1" fillId="3" borderId="3" xfId="0" applyFont="1" applyFill="1" applyBorder="1" applyAlignment="1" applyProtection="1">
      <alignment vertical="top" wrapText="1"/>
      <protection locked="0"/>
    </xf>
    <xf numFmtId="0" fontId="1" fillId="3" borderId="4" xfId="0" applyFont="1" applyFill="1" applyBorder="1" applyAlignment="1" applyProtection="1">
      <alignment vertical="top" wrapText="1"/>
      <protection locked="0"/>
    </xf>
    <xf numFmtId="0" fontId="1" fillId="3" borderId="9" xfId="0" applyFont="1" applyFill="1" applyBorder="1" applyAlignment="1" applyProtection="1">
      <alignment vertical="top" wrapText="1"/>
      <protection locked="0"/>
    </xf>
    <xf numFmtId="0" fontId="1" fillId="0" borderId="3" xfId="0" applyFont="1" applyBorder="1" applyAlignment="1" applyProtection="1">
      <alignment horizontal="left" vertical="top" wrapText="1"/>
      <protection locked="0"/>
    </xf>
    <xf numFmtId="0" fontId="1" fillId="3" borderId="3" xfId="0" applyFont="1" applyFill="1" applyBorder="1" applyAlignment="1" applyProtection="1">
      <alignment vertical="center" wrapText="1"/>
      <protection locked="0"/>
    </xf>
    <xf numFmtId="166" fontId="1" fillId="3" borderId="4" xfId="1" applyNumberFormat="1" applyFont="1" applyFill="1" applyBorder="1" applyAlignment="1" applyProtection="1">
      <alignment vertical="center" wrapText="1"/>
      <protection locked="0"/>
    </xf>
    <xf numFmtId="166" fontId="1" fillId="0" borderId="4" xfId="1" applyNumberFormat="1" applyFont="1" applyBorder="1" applyAlignment="1" applyProtection="1">
      <alignment vertical="center" wrapText="1"/>
      <protection locked="0"/>
    </xf>
    <xf numFmtId="0" fontId="3" fillId="3" borderId="12" xfId="0" applyFont="1" applyFill="1" applyBorder="1" applyAlignment="1">
      <alignment vertical="center" wrapText="1"/>
    </xf>
    <xf numFmtId="0" fontId="3" fillId="4" borderId="13" xfId="0" applyFont="1" applyFill="1" applyBorder="1" applyAlignment="1" applyProtection="1">
      <alignment vertical="center" wrapText="1"/>
      <protection locked="0"/>
    </xf>
    <xf numFmtId="166" fontId="3" fillId="4" borderId="14" xfId="1" applyNumberFormat="1" applyFont="1" applyFill="1" applyBorder="1" applyAlignment="1" applyProtection="1">
      <alignment vertical="center" wrapText="1"/>
    </xf>
    <xf numFmtId="0" fontId="3" fillId="3" borderId="35" xfId="0" applyFont="1" applyFill="1" applyBorder="1" applyAlignment="1">
      <alignment vertical="center" wrapText="1"/>
    </xf>
    <xf numFmtId="0" fontId="3" fillId="4" borderId="5" xfId="0" applyFont="1" applyFill="1" applyBorder="1" applyAlignment="1" applyProtection="1">
      <alignment vertical="center" wrapText="1"/>
      <protection locked="0"/>
    </xf>
    <xf numFmtId="166" fontId="3" fillId="4" borderId="40" xfId="1" applyNumberFormat="1" applyFont="1" applyFill="1" applyBorder="1" applyAlignment="1" applyProtection="1">
      <alignment vertical="center" wrapText="1"/>
    </xf>
    <xf numFmtId="0" fontId="3" fillId="3" borderId="5" xfId="0" applyFont="1" applyFill="1" applyBorder="1" applyAlignment="1">
      <alignment vertical="center" wrapText="1"/>
    </xf>
    <xf numFmtId="166" fontId="3" fillId="4" borderId="5" xfId="1" applyNumberFormat="1" applyFont="1" applyFill="1" applyBorder="1" applyAlignment="1" applyProtection="1">
      <alignment vertical="center" wrapText="1"/>
    </xf>
    <xf numFmtId="0" fontId="3" fillId="3" borderId="61" xfId="0" applyFont="1" applyFill="1" applyBorder="1" applyAlignment="1">
      <alignment vertical="center" wrapText="1"/>
    </xf>
    <xf numFmtId="0" fontId="3" fillId="4" borderId="62" xfId="0" applyFont="1" applyFill="1" applyBorder="1" applyAlignment="1" applyProtection="1">
      <alignment vertical="center" wrapText="1"/>
      <protection locked="0"/>
    </xf>
    <xf numFmtId="166" fontId="3" fillId="4" borderId="62" xfId="1" applyNumberFormat="1" applyFont="1" applyFill="1" applyBorder="1" applyAlignment="1" applyProtection="1">
      <alignment vertical="center" wrapText="1"/>
    </xf>
    <xf numFmtId="0" fontId="1" fillId="3" borderId="0" xfId="0" applyFont="1" applyFill="1" applyAlignment="1" applyProtection="1">
      <alignment vertical="center" wrapText="1"/>
      <protection locked="0"/>
    </xf>
    <xf numFmtId="165" fontId="1" fillId="3" borderId="0" xfId="1"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1" fillId="0" borderId="0" xfId="0" applyFont="1" applyAlignment="1">
      <alignment horizontal="left" vertical="center" wrapText="1"/>
    </xf>
    <xf numFmtId="0" fontId="1" fillId="2" borderId="3" xfId="0" applyFont="1" applyFill="1" applyBorder="1" applyAlignment="1">
      <alignment vertical="center" wrapText="1"/>
    </xf>
    <xf numFmtId="165" fontId="1" fillId="0" borderId="3" xfId="1" applyFont="1" applyBorder="1" applyAlignment="1" applyProtection="1">
      <alignment horizontal="center" vertical="center" wrapText="1"/>
      <protection locked="0"/>
    </xf>
    <xf numFmtId="165"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5" fontId="1" fillId="3" borderId="3" xfId="1" applyFont="1" applyFill="1" applyBorder="1" applyAlignment="1" applyProtection="1">
      <alignment horizontal="left" vertical="top" wrapText="1"/>
      <protection locked="0"/>
    </xf>
    <xf numFmtId="49" fontId="1" fillId="0" borderId="3" xfId="1" applyNumberFormat="1" applyFont="1" applyBorder="1" applyAlignment="1" applyProtection="1">
      <alignment horizontal="left" vertical="top" wrapText="1"/>
      <protection locked="0"/>
    </xf>
    <xf numFmtId="165" fontId="1" fillId="0" borderId="0" xfId="1" applyFont="1" applyFill="1" applyBorder="1" applyAlignment="1" applyProtection="1">
      <alignment horizontal="center" vertical="center" wrapText="1"/>
    </xf>
    <xf numFmtId="165"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0" fontId="1" fillId="0" borderId="3" xfId="0" applyFont="1" applyBorder="1" applyAlignment="1">
      <alignment wrapText="1"/>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lignment wrapText="1"/>
    </xf>
    <xf numFmtId="0" fontId="1" fillId="0" borderId="3" xfId="0" applyFont="1" applyBorder="1" applyAlignment="1">
      <alignment horizontal="justify" vertical="center"/>
    </xf>
    <xf numFmtId="0" fontId="3" fillId="2" borderId="4" xfId="0" applyFont="1" applyFill="1" applyBorder="1" applyAlignment="1">
      <alignment vertical="center" wrapText="1"/>
    </xf>
    <xf numFmtId="0" fontId="1" fillId="2" borderId="4" xfId="0" applyFont="1" applyFill="1" applyBorder="1" applyAlignment="1">
      <alignment vertical="center" wrapText="1"/>
    </xf>
    <xf numFmtId="0" fontId="1" fillId="3" borderId="39" xfId="0" applyFont="1" applyFill="1" applyBorder="1" applyAlignment="1" applyProtection="1">
      <alignment vertical="center" wrapText="1"/>
      <protection locked="0"/>
    </xf>
    <xf numFmtId="164" fontId="1" fillId="0" borderId="64" xfId="1" applyNumberFormat="1" applyFont="1" applyBorder="1" applyAlignment="1" applyProtection="1">
      <alignment horizontal="center" vertical="center" wrapText="1"/>
      <protection locked="0"/>
    </xf>
    <xf numFmtId="164" fontId="1" fillId="0" borderId="39" xfId="1" applyNumberFormat="1" applyFont="1" applyBorder="1" applyAlignment="1" applyProtection="1">
      <alignment horizontal="center" vertical="center" wrapText="1"/>
      <protection locked="0"/>
    </xf>
    <xf numFmtId="165" fontId="1" fillId="0" borderId="39" xfId="1" applyFont="1" applyBorder="1" applyAlignment="1" applyProtection="1">
      <alignment horizontal="center" vertical="center" wrapText="1"/>
      <protection locked="0"/>
    </xf>
    <xf numFmtId="165" fontId="1" fillId="2" borderId="39" xfId="1" applyFont="1" applyFill="1" applyBorder="1" applyAlignment="1" applyProtection="1">
      <alignment horizontal="center" vertical="center" wrapText="1"/>
    </xf>
    <xf numFmtId="9" fontId="1" fillId="0" borderId="39" xfId="2" applyFont="1" applyBorder="1" applyAlignment="1" applyProtection="1">
      <alignment horizontal="center" vertical="center" wrapText="1"/>
      <protection locked="0"/>
    </xf>
    <xf numFmtId="165" fontId="1" fillId="3" borderId="39" xfId="1" applyFont="1" applyFill="1" applyBorder="1" applyAlignment="1" applyProtection="1">
      <alignment horizontal="left" vertical="center" wrapText="1"/>
      <protection locked="0"/>
    </xf>
    <xf numFmtId="49" fontId="1" fillId="0" borderId="39" xfId="1" applyNumberFormat="1" applyFont="1" applyBorder="1" applyAlignment="1" applyProtection="1">
      <alignment horizontal="left" wrapText="1"/>
      <protection locked="0"/>
    </xf>
    <xf numFmtId="0" fontId="1" fillId="0" borderId="39" xfId="0" applyFont="1" applyBorder="1" applyAlignment="1">
      <alignment vertical="center" wrapText="1"/>
    </xf>
    <xf numFmtId="164" fontId="1" fillId="0" borderId="3" xfId="1" applyNumberFormat="1" applyFont="1" applyBorder="1" applyAlignment="1" applyProtection="1">
      <alignment horizontal="center" vertical="center" wrapText="1"/>
      <protection locked="0"/>
    </xf>
    <xf numFmtId="165" fontId="1" fillId="3" borderId="3" xfId="1" applyFont="1" applyFill="1" applyBorder="1" applyAlignment="1" applyProtection="1">
      <alignment horizontal="left" vertical="center" wrapText="1"/>
      <protection locked="0"/>
    </xf>
    <xf numFmtId="164" fontId="1" fillId="0" borderId="3" xfId="0" applyNumberFormat="1" applyFont="1" applyBorder="1" applyAlignment="1">
      <alignment horizontal="center" vertical="center" wrapText="1"/>
    </xf>
    <xf numFmtId="0" fontId="1" fillId="2" borderId="39" xfId="0" applyFont="1" applyFill="1" applyBorder="1" applyAlignment="1">
      <alignment vertical="center" wrapText="1"/>
    </xf>
    <xf numFmtId="165" fontId="1" fillId="0" borderId="3" xfId="1" applyFont="1" applyFill="1" applyBorder="1" applyAlignment="1" applyProtection="1">
      <alignment horizontal="center" vertical="center" wrapText="1"/>
      <protection locked="0"/>
    </xf>
    <xf numFmtId="165" fontId="1" fillId="0" borderId="3" xfId="1" applyFont="1" applyFill="1" applyBorder="1" applyAlignment="1" applyProtection="1">
      <alignment horizontal="center" vertical="center" wrapText="1"/>
    </xf>
    <xf numFmtId="9" fontId="1" fillId="0" borderId="3" xfId="2" applyFont="1" applyFill="1" applyBorder="1" applyAlignment="1" applyProtection="1">
      <alignment horizontal="center" vertical="center" wrapText="1"/>
      <protection locked="0"/>
    </xf>
    <xf numFmtId="165" fontId="1" fillId="0" borderId="3" xfId="1" applyFont="1" applyFill="1" applyBorder="1" applyAlignment="1" applyProtection="1">
      <alignment horizontal="center" vertical="top" wrapText="1"/>
      <protection locked="0"/>
    </xf>
    <xf numFmtId="49" fontId="1" fillId="0" borderId="3" xfId="1" applyNumberFormat="1" applyFont="1" applyFill="1" applyBorder="1" applyAlignment="1" applyProtection="1">
      <alignment horizontal="left" vertical="top" wrapText="1"/>
      <protection locked="0"/>
    </xf>
    <xf numFmtId="0" fontId="1" fillId="0" borderId="3" xfId="0" applyFont="1" applyBorder="1" applyAlignment="1" applyProtection="1">
      <alignment vertical="center" wrapText="1"/>
      <protection locked="0"/>
    </xf>
    <xf numFmtId="165" fontId="1" fillId="0" borderId="3" xfId="1" applyFont="1" applyFill="1" applyBorder="1" applyAlignment="1" applyProtection="1">
      <alignment vertical="center" wrapText="1"/>
      <protection locked="0"/>
    </xf>
    <xf numFmtId="165" fontId="1" fillId="0" borderId="3" xfId="1" applyFont="1" applyFill="1" applyBorder="1" applyAlignment="1" applyProtection="1">
      <alignment vertical="center" wrapText="1"/>
    </xf>
    <xf numFmtId="9" fontId="1" fillId="0" borderId="3" xfId="2" applyFont="1" applyFill="1" applyBorder="1" applyAlignment="1" applyProtection="1">
      <alignment vertical="center" wrapText="1"/>
      <protection locked="0"/>
    </xf>
    <xf numFmtId="49" fontId="1" fillId="0" borderId="3" xfId="1" applyNumberFormat="1" applyFont="1" applyFill="1" applyBorder="1" applyAlignment="1" applyProtection="1">
      <alignment vertical="center" wrapText="1"/>
      <protection locked="0"/>
    </xf>
    <xf numFmtId="165" fontId="1" fillId="0" borderId="0" xfId="1" applyFont="1" applyFill="1" applyBorder="1" applyAlignment="1" applyProtection="1">
      <alignment vertical="center" wrapText="1"/>
    </xf>
    <xf numFmtId="49" fontId="1" fillId="0" borderId="3" xfId="1" applyNumberFormat="1" applyFont="1" applyFill="1" applyBorder="1" applyAlignment="1" applyProtection="1">
      <alignment horizontal="left" wrapText="1"/>
      <protection locked="0"/>
    </xf>
    <xf numFmtId="0" fontId="1" fillId="3" borderId="0" xfId="0" applyFont="1" applyFill="1" applyAlignment="1" applyProtection="1">
      <alignment horizontal="left" vertical="top" wrapText="1"/>
      <protection locked="0"/>
    </xf>
    <xf numFmtId="165" fontId="1" fillId="3" borderId="0"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vertical="center" wrapText="1"/>
      <protection locked="0"/>
    </xf>
    <xf numFmtId="165" fontId="1" fillId="0" borderId="5" xfId="1" applyFont="1" applyBorder="1" applyAlignment="1" applyProtection="1">
      <alignment horizontal="center" vertical="center" wrapText="1"/>
      <protection locked="0"/>
    </xf>
    <xf numFmtId="165" fontId="1" fillId="3" borderId="5" xfId="1" applyFont="1" applyFill="1" applyBorder="1" applyAlignment="1" applyProtection="1">
      <alignment horizontal="center" vertical="center" wrapText="1"/>
      <protection locked="0"/>
    </xf>
    <xf numFmtId="0" fontId="1" fillId="3" borderId="1" xfId="0" applyFont="1" applyFill="1" applyBorder="1" applyAlignment="1" applyProtection="1">
      <alignment vertical="center" wrapText="1"/>
      <protection locked="0"/>
    </xf>
    <xf numFmtId="166" fontId="1" fillId="0" borderId="3" xfId="1" applyNumberFormat="1" applyFont="1" applyBorder="1" applyAlignment="1" applyProtection="1">
      <alignment vertical="center" wrapText="1"/>
      <protection locked="0"/>
    </xf>
    <xf numFmtId="166" fontId="1" fillId="3" borderId="3" xfId="1" applyNumberFormat="1" applyFont="1" applyFill="1" applyBorder="1" applyAlignment="1" applyProtection="1">
      <alignment vertical="center" wrapText="1"/>
      <protection locked="0"/>
    </xf>
    <xf numFmtId="166" fontId="1" fillId="2" borderId="3" xfId="1" applyNumberFormat="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5" fontId="1" fillId="0" borderId="3" xfId="1" applyFont="1" applyBorder="1" applyAlignment="1" applyProtection="1">
      <alignment vertical="center" wrapText="1"/>
      <protection locked="0"/>
    </xf>
    <xf numFmtId="165"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vertical="center" wrapText="1"/>
      <protection locked="0"/>
    </xf>
    <xf numFmtId="0" fontId="1" fillId="3" borderId="2" xfId="0" applyFont="1" applyFill="1" applyBorder="1" applyAlignment="1" applyProtection="1">
      <alignment vertical="center" wrapText="1"/>
      <protection locked="0"/>
    </xf>
    <xf numFmtId="165" fontId="1" fillId="2" borderId="3" xfId="0" applyNumberFormat="1" applyFont="1" applyFill="1" applyBorder="1" applyAlignment="1">
      <alignment vertical="center" wrapText="1"/>
    </xf>
    <xf numFmtId="165" fontId="1" fillId="2" borderId="9" xfId="0" applyNumberFormat="1" applyFont="1" applyFill="1" applyBorder="1" applyAlignment="1">
      <alignment vertical="center" wrapText="1"/>
    </xf>
    <xf numFmtId="165"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165" fontId="1" fillId="0" borderId="0" xfId="1" applyFont="1" applyBorder="1" applyAlignment="1">
      <alignment wrapText="1"/>
    </xf>
    <xf numFmtId="165" fontId="1" fillId="3" borderId="0" xfId="1" applyFont="1" applyFill="1" applyBorder="1" applyAlignment="1">
      <alignment wrapText="1"/>
    </xf>
    <xf numFmtId="43" fontId="1" fillId="0" borderId="0" xfId="0" applyNumberFormat="1" applyFont="1" applyAlignment="1" applyProtection="1">
      <alignment vertical="center" wrapText="1"/>
      <protection locked="0"/>
    </xf>
    <xf numFmtId="165" fontId="1" fillId="2" borderId="16" xfId="1" applyFont="1" applyFill="1" applyBorder="1" applyAlignment="1">
      <alignment vertical="center" wrapText="1"/>
    </xf>
    <xf numFmtId="165" fontId="1" fillId="3" borderId="0" xfId="1" applyFont="1" applyFill="1" applyBorder="1" applyAlignment="1">
      <alignment vertical="center" wrapText="1"/>
    </xf>
    <xf numFmtId="0" fontId="1" fillId="2" borderId="12" xfId="0" applyFont="1" applyFill="1" applyBorder="1" applyAlignment="1">
      <alignment wrapText="1"/>
    </xf>
    <xf numFmtId="9" fontId="1" fillId="2" borderId="14" xfId="2" applyFont="1" applyFill="1" applyBorder="1" applyAlignment="1">
      <alignment wrapText="1"/>
    </xf>
    <xf numFmtId="9" fontId="1" fillId="3" borderId="0" xfId="2" applyFont="1" applyFill="1" applyBorder="1" applyAlignment="1">
      <alignment wrapText="1"/>
    </xf>
    <xf numFmtId="165" fontId="1" fillId="0" borderId="0" xfId="1" applyFont="1" applyFill="1" applyBorder="1" applyAlignment="1">
      <alignment wrapText="1"/>
    </xf>
    <xf numFmtId="0" fontId="1" fillId="3" borderId="0" xfId="0" applyFont="1" applyFill="1" applyAlignment="1">
      <alignment horizontal="center" vertical="center" wrapText="1"/>
    </xf>
    <xf numFmtId="0" fontId="20" fillId="0" borderId="0" xfId="0" applyFont="1" applyAlignment="1">
      <alignment horizontal="left" vertical="top" wrapText="1"/>
    </xf>
    <xf numFmtId="0" fontId="3" fillId="0" borderId="0" xfId="0" applyFont="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5"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5" fontId="3" fillId="2" borderId="5" xfId="1" applyFont="1" applyFill="1" applyBorder="1" applyAlignment="1" applyProtection="1">
      <alignment horizontal="center" vertical="center" wrapText="1"/>
      <protection locked="0"/>
    </xf>
    <xf numFmtId="165" fontId="3" fillId="2" borderId="39" xfId="1" applyFont="1" applyFill="1" applyBorder="1" applyAlignment="1" applyProtection="1">
      <alignment horizontal="center" vertical="center" wrapText="1"/>
      <protection locked="0"/>
    </xf>
    <xf numFmtId="165" fontId="3" fillId="2" borderId="31" xfId="1" applyFont="1" applyFill="1" applyBorder="1" applyAlignment="1" applyProtection="1">
      <alignment horizontal="center" vertical="center" wrapText="1"/>
    </xf>
    <xf numFmtId="165" fontId="3" fillId="2" borderId="38" xfId="1" applyFont="1" applyFill="1" applyBorder="1" applyAlignment="1" applyProtection="1">
      <alignment horizontal="center" vertical="center" wrapText="1"/>
    </xf>
    <xf numFmtId="0" fontId="3" fillId="3" borderId="4"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6" fillId="0" borderId="55" xfId="0" applyFont="1" applyBorder="1" applyAlignment="1">
      <alignment horizontal="left" wrapText="1"/>
    </xf>
    <xf numFmtId="49" fontId="3" fillId="3" borderId="4"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left" vertical="center" wrapText="1"/>
      <protection locked="0"/>
    </xf>
    <xf numFmtId="49" fontId="3" fillId="3" borderId="2" xfId="0" applyNumberFormat="1"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4" fillId="14" borderId="57" xfId="0" applyFont="1" applyFill="1" applyBorder="1" applyAlignment="1">
      <alignment horizontal="center" wrapText="1"/>
    </xf>
    <xf numFmtId="0" fontId="34" fillId="14" borderId="58" xfId="0" applyFont="1" applyFill="1" applyBorder="1" applyAlignment="1">
      <alignment horizontal="center" wrapText="1"/>
    </xf>
    <xf numFmtId="0" fontId="27" fillId="10" borderId="57" xfId="0" applyFont="1" applyFill="1" applyBorder="1" applyAlignment="1">
      <alignment horizontal="center" wrapText="1"/>
    </xf>
    <xf numFmtId="0" fontId="27" fillId="10" borderId="58" xfId="0" applyFont="1" applyFill="1" applyBorder="1" applyAlignment="1">
      <alignment horizontal="center" wrapText="1"/>
    </xf>
    <xf numFmtId="0" fontId="28" fillId="10" borderId="56" xfId="0" applyFont="1" applyFill="1" applyBorder="1" applyAlignment="1">
      <alignment wrapText="1"/>
    </xf>
    <xf numFmtId="0" fontId="28" fillId="10" borderId="57" xfId="0" applyFont="1" applyFill="1" applyBorder="1" applyAlignment="1">
      <alignment wrapText="1"/>
    </xf>
    <xf numFmtId="0" fontId="28" fillId="10" borderId="58" xfId="0" applyFont="1" applyFill="1" applyBorder="1" applyAlignment="1">
      <alignment wrapText="1"/>
    </xf>
    <xf numFmtId="0" fontId="34" fillId="13" borderId="56" xfId="0" applyFont="1" applyFill="1" applyBorder="1" applyAlignment="1">
      <alignment horizontal="center" wrapText="1"/>
    </xf>
    <xf numFmtId="0" fontId="34" fillId="13" borderId="58" xfId="0" applyFont="1" applyFill="1" applyBorder="1" applyAlignment="1">
      <alignment horizontal="center" wrapText="1"/>
    </xf>
    <xf numFmtId="0" fontId="34" fillId="13" borderId="57" xfId="0" applyFont="1" applyFill="1" applyBorder="1" applyAlignment="1">
      <alignment horizontal="center" wrapText="1"/>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5" borderId="12"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3" borderId="40" xfId="0" applyFont="1" applyFill="1" applyBorder="1" applyAlignment="1" applyProtection="1">
      <alignment horizontal="left" vertical="center" wrapText="1"/>
      <protection locked="0"/>
    </xf>
    <xf numFmtId="0" fontId="3" fillId="3" borderId="41" xfId="0" applyFont="1" applyFill="1" applyBorder="1" applyAlignment="1" applyProtection="1">
      <alignment horizontal="left" vertical="center" wrapText="1"/>
      <protection locked="0"/>
    </xf>
    <xf numFmtId="0" fontId="3" fillId="3" borderId="42" xfId="0" applyFont="1" applyFill="1" applyBorder="1" applyAlignment="1" applyProtection="1">
      <alignment horizontal="left" vertical="center" wrapText="1"/>
      <protection locked="0"/>
    </xf>
    <xf numFmtId="0" fontId="18" fillId="0" borderId="55" xfId="0" applyFont="1" applyBorder="1" applyAlignment="1">
      <alignment horizontal="left" wrapText="1"/>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54" xfId="0" applyFont="1" applyFill="1" applyBorder="1" applyAlignment="1" applyProtection="1">
      <alignment horizontal="center" wrapText="1"/>
      <protection locked="0"/>
    </xf>
    <xf numFmtId="0" fontId="3" fillId="2" borderId="39" xfId="0" applyFont="1" applyFill="1" applyBorder="1" applyAlignment="1" applyProtection="1">
      <alignment horizontal="center" wrapText="1"/>
      <protection locked="0"/>
    </xf>
    <xf numFmtId="0" fontId="3" fillId="2" borderId="29" xfId="0" applyFont="1" applyFill="1" applyBorder="1" applyAlignment="1">
      <alignment horizontal="center" vertic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0" fontId="4" fillId="6" borderId="17"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0" xfId="0" applyFont="1" applyFill="1" applyBorder="1" applyAlignment="1">
      <alignment horizontal="center" vertical="center"/>
    </xf>
    <xf numFmtId="165" fontId="4" fillId="2" borderId="46" xfId="0" applyNumberFormat="1" applyFont="1" applyFill="1" applyBorder="1" applyAlignment="1">
      <alignment horizontal="center"/>
    </xf>
    <xf numFmtId="165" fontId="4" fillId="2" borderId="47" xfId="0" applyNumberFormat="1" applyFont="1" applyFill="1" applyBorder="1" applyAlignment="1">
      <alignment horizontal="center"/>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4" fillId="2" borderId="43" xfId="0" applyFont="1" applyFill="1" applyBorder="1" applyAlignment="1">
      <alignment horizontal="left"/>
    </xf>
    <xf numFmtId="0" fontId="4" fillId="2" borderId="44" xfId="0" applyFont="1" applyFill="1" applyBorder="1" applyAlignment="1">
      <alignment horizontal="left"/>
    </xf>
    <xf numFmtId="0" fontId="4" fillId="2" borderId="45" xfId="0" applyFont="1" applyFill="1" applyBorder="1" applyAlignment="1">
      <alignment horizontal="left"/>
    </xf>
    <xf numFmtId="165" fontId="4" fillId="2" borderId="4" xfId="0" applyNumberFormat="1" applyFont="1" applyFill="1" applyBorder="1" applyAlignment="1">
      <alignment horizontal="center"/>
    </xf>
    <xf numFmtId="165" fontId="4" fillId="2" borderId="36" xfId="0" applyNumberFormat="1" applyFont="1" applyFill="1" applyBorder="1" applyAlignment="1">
      <alignment horizontal="center"/>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3" fillId="2" borderId="54" xfId="0" applyFont="1" applyFill="1" applyBorder="1" applyAlignment="1">
      <alignment horizontal="center" wrapText="1"/>
    </xf>
    <xf numFmtId="0" fontId="3" fillId="2" borderId="3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165" fontId="0" fillId="0" borderId="0" xfId="0" applyNumberFormat="1" applyAlignment="1">
      <alignment wrapText="1"/>
    </xf>
    <xf numFmtId="166" fontId="0" fillId="0" borderId="0" xfId="0" applyNumberFormat="1" applyAlignment="1">
      <alignment wrapText="1"/>
    </xf>
    <xf numFmtId="167" fontId="4" fillId="13" borderId="3" xfId="3" applyNumberFormat="1" applyFont="1" applyFill="1" applyBorder="1"/>
    <xf numFmtId="9" fontId="3" fillId="2" borderId="14" xfId="2" applyFont="1" applyFill="1" applyBorder="1" applyAlignment="1">
      <alignment wrapText="1"/>
    </xf>
  </cellXfs>
  <cellStyles count="4">
    <cellStyle name="Comma [0]" xfId="3" builtinId="6"/>
    <cellStyle name="Currency" xfId="1" builtinId="4"/>
    <cellStyle name="Normal" xfId="0" builtinId="0"/>
    <cellStyle name="Percent"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HR.MOIBA/AppData/Local/Microsoft/Windows/INetCache/Content.Outlook/WCNRILV9/UN%20PBF%20Financial%20%20Report%20-30-1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
      <sheetName val="Instructions"/>
      <sheetName val="Summary Report"/>
      <sheetName val="Detail Finance Report"/>
      <sheetName val="Transaction Listing"/>
      <sheetName val="Mapping"/>
      <sheetName val="Dropdowns"/>
      <sheetName val="Sheet2"/>
    </sheetNames>
    <sheetDataSet>
      <sheetData sheetId="0"/>
      <sheetData sheetId="1"/>
      <sheetData sheetId="2">
        <row r="7">
          <cell r="B7" t="str">
            <v>1. Staff and other personnel</v>
          </cell>
        </row>
      </sheetData>
      <sheetData sheetId="3">
        <row r="6">
          <cell r="A6" t="str">
            <v>2.2.1</v>
          </cell>
        </row>
        <row r="7">
          <cell r="A7" t="str">
            <v>2.2.2</v>
          </cell>
        </row>
        <row r="8">
          <cell r="A8" t="str">
            <v>2.2.3</v>
          </cell>
        </row>
        <row r="9">
          <cell r="A9" t="str">
            <v>2.2.4</v>
          </cell>
        </row>
        <row r="10">
          <cell r="A10" t="str">
            <v>2.2.5</v>
          </cell>
        </row>
        <row r="11">
          <cell r="A11" t="str">
            <v>2.2.6</v>
          </cell>
        </row>
        <row r="12">
          <cell r="A12" t="str">
            <v>2.2.7</v>
          </cell>
        </row>
        <row r="13">
          <cell r="A13" t="str">
            <v>2.2.8</v>
          </cell>
        </row>
        <row r="39">
          <cell r="A39" t="str">
            <v>A.1.1</v>
          </cell>
        </row>
        <row r="40">
          <cell r="A40" t="str">
            <v>A1.2</v>
          </cell>
        </row>
        <row r="41">
          <cell r="A41" t="str">
            <v>A1.3</v>
          </cell>
        </row>
      </sheetData>
      <sheetData sheetId="4">
        <row r="1">
          <cell r="H1" t="str">
            <v>Base 2/Reporting Amount</v>
          </cell>
          <cell r="S1" t="str">
            <v>OPTIONAL/GRANT (T8)  Analysis Code</v>
          </cell>
        </row>
        <row r="2">
          <cell r="H2">
            <v>10.87</v>
          </cell>
          <cell r="S2" t="str">
            <v>A.1.1</v>
          </cell>
        </row>
        <row r="3">
          <cell r="H3">
            <v>8.14</v>
          </cell>
          <cell r="S3" t="str">
            <v>A.1.1</v>
          </cell>
        </row>
        <row r="4">
          <cell r="H4">
            <v>1.44</v>
          </cell>
          <cell r="S4" t="str">
            <v>A.1.1</v>
          </cell>
        </row>
        <row r="5">
          <cell r="H5">
            <v>1.93</v>
          </cell>
          <cell r="S5" t="str">
            <v>A.1.1</v>
          </cell>
        </row>
        <row r="6">
          <cell r="H6">
            <v>1.56</v>
          </cell>
          <cell r="S6" t="str">
            <v>A.1.1</v>
          </cell>
        </row>
        <row r="7">
          <cell r="H7">
            <v>1.17</v>
          </cell>
          <cell r="S7" t="str">
            <v>A.1.1</v>
          </cell>
        </row>
        <row r="8">
          <cell r="H8">
            <v>2.15</v>
          </cell>
          <cell r="S8" t="str">
            <v>A.1.1</v>
          </cell>
        </row>
        <row r="9">
          <cell r="H9">
            <v>2.87</v>
          </cell>
          <cell r="S9" t="str">
            <v>A.1.1</v>
          </cell>
        </row>
        <row r="10">
          <cell r="H10">
            <v>3.48</v>
          </cell>
          <cell r="S10" t="str">
            <v>A.1.1</v>
          </cell>
        </row>
        <row r="11">
          <cell r="H11">
            <v>7.09</v>
          </cell>
          <cell r="S11" t="str">
            <v>A.1.1</v>
          </cell>
        </row>
        <row r="12">
          <cell r="H12">
            <v>3.93</v>
          </cell>
          <cell r="S12" t="str">
            <v>A.1.1</v>
          </cell>
        </row>
        <row r="13">
          <cell r="H13">
            <v>2.61</v>
          </cell>
          <cell r="S13" t="str">
            <v>A.1.1</v>
          </cell>
        </row>
        <row r="14">
          <cell r="H14">
            <v>5.31</v>
          </cell>
          <cell r="S14" t="str">
            <v>A.1.1</v>
          </cell>
        </row>
        <row r="15">
          <cell r="H15">
            <v>2.94</v>
          </cell>
          <cell r="S15" t="str">
            <v>A.1.1</v>
          </cell>
        </row>
        <row r="16">
          <cell r="H16">
            <v>18.190000000000001</v>
          </cell>
          <cell r="S16" t="str">
            <v>A.1.1</v>
          </cell>
        </row>
        <row r="17">
          <cell r="H17">
            <v>24.3</v>
          </cell>
          <cell r="S17" t="str">
            <v>A.1.1</v>
          </cell>
        </row>
        <row r="18">
          <cell r="H18">
            <v>20.57</v>
          </cell>
          <cell r="S18" t="str">
            <v>A.1.1</v>
          </cell>
        </row>
        <row r="19">
          <cell r="H19">
            <v>15.4</v>
          </cell>
          <cell r="S19" t="str">
            <v>A.1.1</v>
          </cell>
        </row>
        <row r="20">
          <cell r="H20">
            <v>2.97</v>
          </cell>
          <cell r="S20" t="str">
            <v>A.1.1</v>
          </cell>
        </row>
        <row r="21">
          <cell r="H21">
            <v>6.14</v>
          </cell>
          <cell r="S21" t="str">
            <v>A.1.1</v>
          </cell>
        </row>
        <row r="22">
          <cell r="H22">
            <v>2.2200000000000002</v>
          </cell>
          <cell r="S22" t="str">
            <v>A.1.1</v>
          </cell>
        </row>
        <row r="23">
          <cell r="H23">
            <v>4.59</v>
          </cell>
          <cell r="S23" t="str">
            <v>A.1.1</v>
          </cell>
        </row>
        <row r="24">
          <cell r="H24">
            <v>1.71</v>
          </cell>
          <cell r="S24" t="str">
            <v>A.1.1</v>
          </cell>
        </row>
        <row r="25">
          <cell r="H25">
            <v>24.43</v>
          </cell>
          <cell r="S25" t="str">
            <v>A.1.1</v>
          </cell>
        </row>
        <row r="26">
          <cell r="H26">
            <v>18.3</v>
          </cell>
          <cell r="S26" t="str">
            <v>A.1.1</v>
          </cell>
        </row>
        <row r="27">
          <cell r="H27">
            <v>5.34</v>
          </cell>
          <cell r="S27" t="str">
            <v>A.1.1</v>
          </cell>
        </row>
        <row r="28">
          <cell r="H28">
            <v>5.53</v>
          </cell>
          <cell r="S28" t="str">
            <v>A.1.1</v>
          </cell>
        </row>
        <row r="29">
          <cell r="H29">
            <v>4.1399999999999997</v>
          </cell>
          <cell r="S29" t="str">
            <v>A.1.1</v>
          </cell>
        </row>
        <row r="30">
          <cell r="H30">
            <v>1.28</v>
          </cell>
          <cell r="S30" t="str">
            <v>A.1.1</v>
          </cell>
        </row>
        <row r="31">
          <cell r="H31">
            <v>4</v>
          </cell>
          <cell r="S31" t="str">
            <v>A.1.1</v>
          </cell>
        </row>
        <row r="32">
          <cell r="H32">
            <v>15.89</v>
          </cell>
          <cell r="S32" t="str">
            <v>A.1.1</v>
          </cell>
        </row>
        <row r="33">
          <cell r="H33">
            <v>21.22</v>
          </cell>
          <cell r="S33" t="str">
            <v>A.1.1</v>
          </cell>
        </row>
        <row r="34">
          <cell r="H34">
            <v>76.819999999999993</v>
          </cell>
          <cell r="S34" t="str">
            <v>A.1.1</v>
          </cell>
        </row>
        <row r="35">
          <cell r="H35">
            <v>103.37</v>
          </cell>
          <cell r="S35" t="str">
            <v>A.1.1</v>
          </cell>
        </row>
        <row r="36">
          <cell r="H36">
            <v>24.08</v>
          </cell>
          <cell r="S36" t="str">
            <v>A.1.1</v>
          </cell>
        </row>
        <row r="37">
          <cell r="H37">
            <v>9.64</v>
          </cell>
          <cell r="S37" t="str">
            <v>A.1.1</v>
          </cell>
        </row>
        <row r="38">
          <cell r="H38">
            <v>4.3499999999999996</v>
          </cell>
          <cell r="S38" t="str">
            <v>A.1.1</v>
          </cell>
        </row>
        <row r="39">
          <cell r="H39">
            <v>1.74</v>
          </cell>
          <cell r="S39" t="str">
            <v>A.1.1</v>
          </cell>
        </row>
        <row r="40">
          <cell r="H40">
            <v>4.0199999999999996</v>
          </cell>
          <cell r="S40" t="str">
            <v>A.1.1</v>
          </cell>
        </row>
        <row r="41">
          <cell r="H41">
            <v>6.77</v>
          </cell>
          <cell r="S41" t="str">
            <v>A.1.1</v>
          </cell>
        </row>
        <row r="42">
          <cell r="H42">
            <v>1.61</v>
          </cell>
          <cell r="S42" t="str">
            <v>A.1.1</v>
          </cell>
        </row>
        <row r="43">
          <cell r="H43">
            <v>2.71</v>
          </cell>
          <cell r="S43" t="str">
            <v>A.1.1</v>
          </cell>
        </row>
        <row r="44">
          <cell r="H44">
            <v>4.29</v>
          </cell>
          <cell r="S44" t="str">
            <v>A.1.1</v>
          </cell>
        </row>
        <row r="45">
          <cell r="H45">
            <v>21.56</v>
          </cell>
          <cell r="S45" t="str">
            <v>A.1.1</v>
          </cell>
        </row>
        <row r="46">
          <cell r="H46">
            <v>16.02</v>
          </cell>
          <cell r="S46" t="str">
            <v>A.1.1</v>
          </cell>
        </row>
        <row r="47">
          <cell r="H47">
            <v>10.71</v>
          </cell>
          <cell r="S47" t="str">
            <v>A.1.1</v>
          </cell>
        </row>
        <row r="48">
          <cell r="H48">
            <v>8.1300000000000008</v>
          </cell>
          <cell r="S48" t="str">
            <v>A.1.1</v>
          </cell>
        </row>
        <row r="49">
          <cell r="H49">
            <v>3.25</v>
          </cell>
          <cell r="S49" t="str">
            <v>A.1.1</v>
          </cell>
        </row>
        <row r="50">
          <cell r="H50">
            <v>6.41</v>
          </cell>
          <cell r="S50" t="str">
            <v>A.1.1</v>
          </cell>
        </row>
        <row r="51">
          <cell r="H51">
            <v>42.9</v>
          </cell>
          <cell r="S51" t="str">
            <v>A.1.1</v>
          </cell>
        </row>
        <row r="52">
          <cell r="H52">
            <v>9.85</v>
          </cell>
          <cell r="S52" t="str">
            <v>A.1.1</v>
          </cell>
        </row>
        <row r="53">
          <cell r="H53">
            <v>4.26</v>
          </cell>
          <cell r="S53" t="str">
            <v>A.1.1</v>
          </cell>
        </row>
        <row r="54">
          <cell r="H54">
            <v>8.67</v>
          </cell>
          <cell r="S54" t="str">
            <v>A.1.1</v>
          </cell>
        </row>
        <row r="55">
          <cell r="H55">
            <v>17.170000000000002</v>
          </cell>
          <cell r="S55" t="str">
            <v>A.1.1</v>
          </cell>
        </row>
        <row r="56">
          <cell r="H56">
            <v>21.67</v>
          </cell>
          <cell r="S56" t="str">
            <v>A.1.1</v>
          </cell>
        </row>
        <row r="57">
          <cell r="H57">
            <v>55.44</v>
          </cell>
          <cell r="S57" t="str">
            <v>A.1.1</v>
          </cell>
        </row>
        <row r="58">
          <cell r="H58">
            <v>7.4</v>
          </cell>
          <cell r="S58" t="str">
            <v>A.1.1</v>
          </cell>
        </row>
        <row r="59">
          <cell r="H59">
            <v>22.19</v>
          </cell>
          <cell r="S59" t="str">
            <v>A.1.1</v>
          </cell>
        </row>
        <row r="60">
          <cell r="H60">
            <v>3.94</v>
          </cell>
          <cell r="S60" t="str">
            <v>A.1.1</v>
          </cell>
        </row>
        <row r="61">
          <cell r="H61">
            <v>5.5</v>
          </cell>
          <cell r="S61" t="str">
            <v>A.1.1</v>
          </cell>
        </row>
        <row r="62">
          <cell r="H62">
            <v>1.7</v>
          </cell>
          <cell r="S62" t="str">
            <v>A.1.1</v>
          </cell>
        </row>
        <row r="63">
          <cell r="H63">
            <v>13.74</v>
          </cell>
          <cell r="S63" t="str">
            <v>A.1.1</v>
          </cell>
        </row>
        <row r="64">
          <cell r="H64">
            <v>18.61</v>
          </cell>
          <cell r="S64" t="str">
            <v>A.1.1</v>
          </cell>
        </row>
        <row r="65">
          <cell r="H65">
            <v>2.96</v>
          </cell>
          <cell r="S65" t="str">
            <v>A.1.1</v>
          </cell>
        </row>
        <row r="66">
          <cell r="H66">
            <v>53.87</v>
          </cell>
          <cell r="S66" t="str">
            <v>A.1.1</v>
          </cell>
        </row>
        <row r="67">
          <cell r="H67">
            <v>46.5</v>
          </cell>
          <cell r="S67" t="str">
            <v>A.1.1</v>
          </cell>
        </row>
        <row r="68">
          <cell r="H68">
            <v>16.47</v>
          </cell>
          <cell r="S68" t="str">
            <v>A.1.1</v>
          </cell>
        </row>
        <row r="69">
          <cell r="H69">
            <v>41.15</v>
          </cell>
          <cell r="S69" t="str">
            <v>A.1.1</v>
          </cell>
        </row>
        <row r="70">
          <cell r="H70">
            <v>-14.07</v>
          </cell>
          <cell r="S70" t="str">
            <v>A.1.1</v>
          </cell>
        </row>
        <row r="71">
          <cell r="H71">
            <v>675.79</v>
          </cell>
          <cell r="S71" t="str">
            <v>A.1.1</v>
          </cell>
        </row>
        <row r="72">
          <cell r="H72">
            <v>74.61</v>
          </cell>
          <cell r="S72" t="str">
            <v>A.1.1</v>
          </cell>
        </row>
        <row r="73">
          <cell r="H73">
            <v>58.41</v>
          </cell>
          <cell r="S73" t="str">
            <v>A.1.1</v>
          </cell>
        </row>
        <row r="74">
          <cell r="H74">
            <v>-2.33</v>
          </cell>
          <cell r="S74" t="str">
            <v>A.1.1</v>
          </cell>
        </row>
        <row r="75">
          <cell r="H75">
            <v>-1.22</v>
          </cell>
          <cell r="S75" t="str">
            <v>A.1.1</v>
          </cell>
        </row>
        <row r="76">
          <cell r="H76">
            <v>111.79</v>
          </cell>
          <cell r="S76" t="str">
            <v>A.1.1</v>
          </cell>
        </row>
        <row r="77">
          <cell r="H77">
            <v>-1.55</v>
          </cell>
          <cell r="S77" t="str">
            <v>A.1.1</v>
          </cell>
        </row>
        <row r="78">
          <cell r="H78">
            <v>-47.91</v>
          </cell>
          <cell r="S78" t="str">
            <v>A.1.1</v>
          </cell>
        </row>
        <row r="79">
          <cell r="H79">
            <v>2300.98</v>
          </cell>
          <cell r="S79" t="str">
            <v>A.1.1</v>
          </cell>
        </row>
        <row r="80">
          <cell r="H80">
            <v>-4.0599999999999996</v>
          </cell>
          <cell r="S80" t="str">
            <v>A.1.1</v>
          </cell>
        </row>
        <row r="81">
          <cell r="H81">
            <v>-2.69</v>
          </cell>
          <cell r="S81" t="str">
            <v>A.1.1</v>
          </cell>
        </row>
        <row r="82">
          <cell r="H82">
            <v>194.98</v>
          </cell>
          <cell r="S82" t="str">
            <v>A.1.1</v>
          </cell>
        </row>
        <row r="83">
          <cell r="H83">
            <v>129.28</v>
          </cell>
          <cell r="S83" t="str">
            <v>A.1.1</v>
          </cell>
        </row>
        <row r="84">
          <cell r="H84">
            <v>155.80000000000001</v>
          </cell>
          <cell r="S84" t="str">
            <v>A.1.1</v>
          </cell>
        </row>
        <row r="85">
          <cell r="H85">
            <v>-16.43</v>
          </cell>
          <cell r="S85" t="str">
            <v>A.1.1</v>
          </cell>
        </row>
        <row r="86">
          <cell r="H86">
            <v>789.17</v>
          </cell>
          <cell r="S86" t="str">
            <v>A.1.1</v>
          </cell>
        </row>
        <row r="87">
          <cell r="H87">
            <v>-3.24</v>
          </cell>
          <cell r="S87" t="str">
            <v>A.1.1</v>
          </cell>
        </row>
        <row r="88">
          <cell r="H88">
            <v>-2.42</v>
          </cell>
          <cell r="S88" t="str">
            <v>A.1.1</v>
          </cell>
        </row>
        <row r="89">
          <cell r="H89">
            <v>-13.39</v>
          </cell>
          <cell r="S89" t="str">
            <v>A.1.1</v>
          </cell>
        </row>
        <row r="90">
          <cell r="H90">
            <v>643.13</v>
          </cell>
          <cell r="S90" t="str">
            <v>A.1.1</v>
          </cell>
        </row>
        <row r="91">
          <cell r="H91">
            <v>116.35</v>
          </cell>
          <cell r="S91" t="str">
            <v>A.1.1</v>
          </cell>
        </row>
        <row r="92">
          <cell r="H92">
            <v>194.43</v>
          </cell>
          <cell r="S92" t="str">
            <v>A.1.1</v>
          </cell>
        </row>
        <row r="93">
          <cell r="H93">
            <v>-1.29</v>
          </cell>
          <cell r="S93" t="str">
            <v>A.1.1</v>
          </cell>
        </row>
        <row r="94">
          <cell r="H94">
            <v>-4.05</v>
          </cell>
          <cell r="S94" t="str">
            <v>A.1.1</v>
          </cell>
        </row>
        <row r="95">
          <cell r="H95">
            <v>-2.96</v>
          </cell>
          <cell r="S95" t="str">
            <v>A.1.1</v>
          </cell>
        </row>
        <row r="96">
          <cell r="H96">
            <v>61.73</v>
          </cell>
          <cell r="S96" t="str">
            <v>A.1.1</v>
          </cell>
        </row>
        <row r="97">
          <cell r="H97">
            <v>803.25</v>
          </cell>
          <cell r="S97" t="str">
            <v>A.1.1</v>
          </cell>
        </row>
        <row r="98">
          <cell r="H98">
            <v>-16.72</v>
          </cell>
          <cell r="S98" t="str">
            <v>A.1.1</v>
          </cell>
        </row>
        <row r="99">
          <cell r="H99">
            <v>142.38</v>
          </cell>
          <cell r="S99" t="str">
            <v>A.1.1</v>
          </cell>
        </row>
        <row r="100">
          <cell r="H100">
            <v>-13.07</v>
          </cell>
          <cell r="S100" t="str">
            <v>A.1.1</v>
          </cell>
        </row>
        <row r="101">
          <cell r="H101">
            <v>192.48</v>
          </cell>
          <cell r="S101" t="str">
            <v>A.1.1</v>
          </cell>
        </row>
        <row r="102">
          <cell r="H102">
            <v>-4.01</v>
          </cell>
          <cell r="S102" t="str">
            <v>A.1.1</v>
          </cell>
        </row>
        <row r="103">
          <cell r="H103">
            <v>627.97</v>
          </cell>
          <cell r="S103" t="str">
            <v>A.1.1</v>
          </cell>
        </row>
        <row r="104">
          <cell r="H104">
            <v>636.76</v>
          </cell>
          <cell r="S104" t="str">
            <v>A.1.1</v>
          </cell>
        </row>
        <row r="105">
          <cell r="H105">
            <v>675.09</v>
          </cell>
          <cell r="S105" t="str">
            <v>A.1.1</v>
          </cell>
        </row>
        <row r="106">
          <cell r="H106">
            <v>0</v>
          </cell>
          <cell r="S106" t="str">
            <v>A.1.1</v>
          </cell>
        </row>
        <row r="107">
          <cell r="H107">
            <v>-7.83</v>
          </cell>
          <cell r="S107" t="str">
            <v>A.1.1</v>
          </cell>
        </row>
        <row r="108">
          <cell r="H108">
            <v>6.7</v>
          </cell>
          <cell r="S108" t="str">
            <v>A.1.1</v>
          </cell>
        </row>
        <row r="109">
          <cell r="H109">
            <v>5.0199999999999996</v>
          </cell>
          <cell r="S109" t="str">
            <v>A.1.1</v>
          </cell>
        </row>
        <row r="110">
          <cell r="H110">
            <v>0.35</v>
          </cell>
          <cell r="S110" t="str">
            <v>A.1.1</v>
          </cell>
        </row>
        <row r="111">
          <cell r="H111">
            <v>0.26</v>
          </cell>
          <cell r="S111" t="str">
            <v>A.1.1</v>
          </cell>
        </row>
        <row r="112">
          <cell r="H112">
            <v>0.44</v>
          </cell>
          <cell r="S112" t="str">
            <v>A.1.1</v>
          </cell>
        </row>
        <row r="113">
          <cell r="H113">
            <v>0.59</v>
          </cell>
          <cell r="S113" t="str">
            <v>A.1.1</v>
          </cell>
        </row>
        <row r="114">
          <cell r="H114">
            <v>1.0900000000000001</v>
          </cell>
          <cell r="S114" t="str">
            <v>A.1.1</v>
          </cell>
        </row>
        <row r="115">
          <cell r="H115">
            <v>0.82</v>
          </cell>
          <cell r="S115" t="str">
            <v>A.1.1</v>
          </cell>
        </row>
        <row r="116">
          <cell r="H116">
            <v>1.41</v>
          </cell>
          <cell r="S116" t="str">
            <v>A.1.1</v>
          </cell>
        </row>
        <row r="117">
          <cell r="H117">
            <v>1.02</v>
          </cell>
          <cell r="S117" t="str">
            <v>A.1.1</v>
          </cell>
        </row>
        <row r="118">
          <cell r="H118">
            <v>0.77</v>
          </cell>
          <cell r="S118" t="str">
            <v>A.1.1</v>
          </cell>
        </row>
        <row r="119">
          <cell r="H119">
            <v>1.05</v>
          </cell>
          <cell r="S119" t="str">
            <v>A.1.1</v>
          </cell>
        </row>
        <row r="120">
          <cell r="H120">
            <v>34.67</v>
          </cell>
          <cell r="S120" t="str">
            <v>A.1.1</v>
          </cell>
        </row>
        <row r="121">
          <cell r="H121">
            <v>16.16</v>
          </cell>
          <cell r="S121" t="str">
            <v>A.1.1</v>
          </cell>
        </row>
        <row r="122">
          <cell r="H122">
            <v>25.96</v>
          </cell>
          <cell r="S122" t="str">
            <v>A.1.1</v>
          </cell>
        </row>
        <row r="123">
          <cell r="H123">
            <v>12.1</v>
          </cell>
          <cell r="S123" t="str">
            <v>A.1.1</v>
          </cell>
        </row>
        <row r="124">
          <cell r="H124">
            <v>1.72</v>
          </cell>
          <cell r="S124" t="str">
            <v>A.1.1</v>
          </cell>
        </row>
        <row r="125">
          <cell r="H125">
            <v>0.95</v>
          </cell>
          <cell r="S125" t="str">
            <v>A.1.1</v>
          </cell>
        </row>
        <row r="126">
          <cell r="H126">
            <v>0.71</v>
          </cell>
          <cell r="S126" t="str">
            <v>A.1.1</v>
          </cell>
        </row>
        <row r="127">
          <cell r="H127">
            <v>0.3</v>
          </cell>
          <cell r="S127" t="str">
            <v>A.1.1</v>
          </cell>
        </row>
        <row r="128">
          <cell r="H128">
            <v>0.41</v>
          </cell>
          <cell r="S128" t="str">
            <v>A.1.1</v>
          </cell>
        </row>
        <row r="129">
          <cell r="H129">
            <v>18.559999999999999</v>
          </cell>
          <cell r="S129" t="str">
            <v>A.1.1</v>
          </cell>
        </row>
        <row r="130">
          <cell r="H130">
            <v>1.29</v>
          </cell>
          <cell r="S130" t="str">
            <v>A.1.1</v>
          </cell>
        </row>
        <row r="131">
          <cell r="H131">
            <v>13.9</v>
          </cell>
          <cell r="S131" t="str">
            <v>A.1.1</v>
          </cell>
        </row>
        <row r="132">
          <cell r="H132">
            <v>0.45</v>
          </cell>
          <cell r="S132" t="str">
            <v>A.1.1</v>
          </cell>
        </row>
        <row r="133">
          <cell r="H133">
            <v>0.61</v>
          </cell>
          <cell r="S133" t="str">
            <v>A.1.1</v>
          </cell>
        </row>
        <row r="134">
          <cell r="H134">
            <v>1.05</v>
          </cell>
          <cell r="S134" t="str">
            <v>A.1.1</v>
          </cell>
        </row>
        <row r="135">
          <cell r="H135">
            <v>0.79</v>
          </cell>
          <cell r="S135" t="str">
            <v>A.1.1</v>
          </cell>
        </row>
        <row r="136">
          <cell r="H136">
            <v>27.14</v>
          </cell>
          <cell r="S136" t="str">
            <v>A.1.1</v>
          </cell>
        </row>
        <row r="137">
          <cell r="H137">
            <v>36.24</v>
          </cell>
          <cell r="S137" t="str">
            <v>A.1.1</v>
          </cell>
        </row>
        <row r="138">
          <cell r="H138">
            <v>0.4</v>
          </cell>
          <cell r="S138" t="str">
            <v>A.1.1</v>
          </cell>
        </row>
        <row r="139">
          <cell r="H139">
            <v>15.42</v>
          </cell>
          <cell r="S139" t="str">
            <v>A.1.1</v>
          </cell>
        </row>
        <row r="140">
          <cell r="H140">
            <v>20.75</v>
          </cell>
          <cell r="S140" t="str">
            <v>A.1.1</v>
          </cell>
        </row>
        <row r="141">
          <cell r="H141">
            <v>32.39</v>
          </cell>
          <cell r="S141" t="str">
            <v>A.1.1</v>
          </cell>
        </row>
        <row r="142">
          <cell r="H142">
            <v>12.96</v>
          </cell>
          <cell r="S142" t="str">
            <v>A.1.1</v>
          </cell>
        </row>
        <row r="143">
          <cell r="H143">
            <v>0.48</v>
          </cell>
          <cell r="S143" t="str">
            <v>A.1.1</v>
          </cell>
        </row>
        <row r="144">
          <cell r="H144">
            <v>0.72</v>
          </cell>
          <cell r="S144" t="str">
            <v>A.1.1</v>
          </cell>
        </row>
        <row r="145">
          <cell r="H145">
            <v>0.19</v>
          </cell>
          <cell r="S145" t="str">
            <v>A.1.1</v>
          </cell>
        </row>
        <row r="146">
          <cell r="H146">
            <v>0.28999999999999998</v>
          </cell>
          <cell r="S146" t="str">
            <v>A.1.1</v>
          </cell>
        </row>
        <row r="147">
          <cell r="H147">
            <v>57.09</v>
          </cell>
          <cell r="S147" t="str">
            <v>A.1.1</v>
          </cell>
        </row>
        <row r="148">
          <cell r="H148">
            <v>0.47</v>
          </cell>
          <cell r="S148" t="str">
            <v>A.1.1</v>
          </cell>
        </row>
        <row r="149">
          <cell r="H149">
            <v>22.85</v>
          </cell>
          <cell r="S149" t="str">
            <v>A.1.1</v>
          </cell>
        </row>
        <row r="150">
          <cell r="H150">
            <v>1.18</v>
          </cell>
          <cell r="S150" t="str">
            <v>A.1.1</v>
          </cell>
        </row>
        <row r="151">
          <cell r="H151">
            <v>6.16</v>
          </cell>
          <cell r="S151" t="str">
            <v>A.1.1</v>
          </cell>
        </row>
        <row r="152">
          <cell r="H152">
            <v>2.15</v>
          </cell>
          <cell r="S152" t="str">
            <v>A.1.1</v>
          </cell>
        </row>
        <row r="153">
          <cell r="H153">
            <v>0.86</v>
          </cell>
          <cell r="S153" t="str">
            <v>A.1.1</v>
          </cell>
        </row>
        <row r="154">
          <cell r="H154">
            <v>2.4700000000000002</v>
          </cell>
          <cell r="S154" t="str">
            <v>A.1.1</v>
          </cell>
        </row>
        <row r="155">
          <cell r="H155">
            <v>101.45</v>
          </cell>
          <cell r="S155" t="str">
            <v>A.1.1</v>
          </cell>
        </row>
        <row r="156">
          <cell r="H156">
            <v>1.17</v>
          </cell>
          <cell r="S156" t="str">
            <v>A.1.1</v>
          </cell>
        </row>
        <row r="157">
          <cell r="H157">
            <v>6.95</v>
          </cell>
          <cell r="S157" t="str">
            <v>A.1.1</v>
          </cell>
        </row>
        <row r="158">
          <cell r="H158">
            <v>2.78</v>
          </cell>
          <cell r="S158" t="str">
            <v>A.1.1</v>
          </cell>
        </row>
        <row r="159">
          <cell r="H159">
            <v>40.6</v>
          </cell>
          <cell r="S159" t="str">
            <v>A.1.1</v>
          </cell>
        </row>
        <row r="160">
          <cell r="H160">
            <v>30.65</v>
          </cell>
          <cell r="S160" t="str">
            <v>A.1.1</v>
          </cell>
        </row>
        <row r="161">
          <cell r="H161">
            <v>0.48</v>
          </cell>
          <cell r="S161" t="str">
            <v>A.1.1</v>
          </cell>
        </row>
        <row r="162">
          <cell r="H162">
            <v>12.27</v>
          </cell>
          <cell r="S162" t="str">
            <v>A.1.1</v>
          </cell>
        </row>
        <row r="163">
          <cell r="H163">
            <v>0.47</v>
          </cell>
          <cell r="S163" t="str">
            <v>A.1.1</v>
          </cell>
        </row>
        <row r="164">
          <cell r="H164">
            <v>0.5</v>
          </cell>
          <cell r="S164" t="str">
            <v>A.1.1</v>
          </cell>
        </row>
        <row r="165">
          <cell r="H165">
            <v>0.19</v>
          </cell>
          <cell r="S165" t="str">
            <v>A.1.1</v>
          </cell>
        </row>
        <row r="166">
          <cell r="H166">
            <v>1.25</v>
          </cell>
          <cell r="S166" t="str">
            <v>A.1.1</v>
          </cell>
        </row>
        <row r="167">
          <cell r="H167">
            <v>1.1000000000000001</v>
          </cell>
          <cell r="S167" t="str">
            <v>A.1.1</v>
          </cell>
        </row>
        <row r="168">
          <cell r="H168">
            <v>15.43</v>
          </cell>
          <cell r="S168" t="str">
            <v>A.1.1</v>
          </cell>
        </row>
        <row r="169">
          <cell r="H169">
            <v>0.44</v>
          </cell>
          <cell r="S169" t="str">
            <v>A.1.1</v>
          </cell>
        </row>
        <row r="170">
          <cell r="H170">
            <v>38.56</v>
          </cell>
          <cell r="S170" t="str">
            <v>A.1.1</v>
          </cell>
        </row>
        <row r="171">
          <cell r="H171">
            <v>1.57</v>
          </cell>
          <cell r="S171" t="str">
            <v>A.1.1</v>
          </cell>
        </row>
        <row r="172">
          <cell r="H172">
            <v>3.92</v>
          </cell>
          <cell r="S172" t="str">
            <v>A.1.1</v>
          </cell>
        </row>
        <row r="173">
          <cell r="H173">
            <v>63.03</v>
          </cell>
          <cell r="S173" t="str">
            <v>A.1.1</v>
          </cell>
        </row>
        <row r="174">
          <cell r="H174">
            <v>0.06</v>
          </cell>
          <cell r="S174" t="str">
            <v>A.1.1</v>
          </cell>
        </row>
        <row r="175">
          <cell r="H175">
            <v>-1.31</v>
          </cell>
          <cell r="S175" t="str">
            <v>A.1.1</v>
          </cell>
        </row>
        <row r="176">
          <cell r="H176">
            <v>58.34</v>
          </cell>
          <cell r="S176" t="str">
            <v>A.1.1</v>
          </cell>
        </row>
        <row r="177">
          <cell r="H177">
            <v>-0.28000000000000003</v>
          </cell>
          <cell r="S177" t="str">
            <v>A.1.1</v>
          </cell>
        </row>
        <row r="178">
          <cell r="H178">
            <v>-1.21</v>
          </cell>
          <cell r="S178" t="str">
            <v>A.1.1</v>
          </cell>
        </row>
        <row r="179">
          <cell r="H179">
            <v>13.53</v>
          </cell>
          <cell r="S179" t="str">
            <v>A.1.1</v>
          </cell>
        </row>
        <row r="180">
          <cell r="H180">
            <v>1707.68</v>
          </cell>
          <cell r="S180" t="str">
            <v>A.1.1</v>
          </cell>
        </row>
        <row r="181">
          <cell r="H181">
            <v>-35.549999999999997</v>
          </cell>
          <cell r="S181" t="str">
            <v>A.1.1</v>
          </cell>
        </row>
        <row r="182">
          <cell r="H182">
            <v>-1.92</v>
          </cell>
          <cell r="S182" t="str">
            <v>A.1.1</v>
          </cell>
        </row>
        <row r="183">
          <cell r="H183">
            <v>-2.84</v>
          </cell>
          <cell r="S183" t="str">
            <v>A.1.1</v>
          </cell>
        </row>
        <row r="184">
          <cell r="H184">
            <v>92.03</v>
          </cell>
          <cell r="S184" t="str">
            <v>A.1.1</v>
          </cell>
        </row>
        <row r="185">
          <cell r="H185">
            <v>136.51</v>
          </cell>
          <cell r="S185" t="str">
            <v>A.1.1</v>
          </cell>
        </row>
        <row r="186">
          <cell r="H186">
            <v>16.75</v>
          </cell>
          <cell r="S186" t="str">
            <v>A.1.1</v>
          </cell>
        </row>
        <row r="187">
          <cell r="H187">
            <v>8.25</v>
          </cell>
          <cell r="S187" t="str">
            <v>A.1.1</v>
          </cell>
        </row>
        <row r="188">
          <cell r="H188">
            <v>-396.04</v>
          </cell>
          <cell r="S188" t="str">
            <v>A.1.1</v>
          </cell>
        </row>
        <row r="189">
          <cell r="H189">
            <v>-0.35</v>
          </cell>
          <cell r="S189" t="str">
            <v>A.1.1</v>
          </cell>
        </row>
        <row r="190">
          <cell r="H190">
            <v>-11.04</v>
          </cell>
          <cell r="S190" t="str">
            <v>A.1.1</v>
          </cell>
        </row>
        <row r="191">
          <cell r="H191">
            <v>-0.55000000000000004</v>
          </cell>
          <cell r="S191" t="str">
            <v>A.1.1</v>
          </cell>
        </row>
        <row r="192">
          <cell r="H192">
            <v>530.11</v>
          </cell>
          <cell r="S192" t="str">
            <v>A.1.1</v>
          </cell>
        </row>
        <row r="193">
          <cell r="H193">
            <v>26.6</v>
          </cell>
          <cell r="S193" t="str">
            <v>A.1.1</v>
          </cell>
        </row>
        <row r="194">
          <cell r="H194">
            <v>27.05</v>
          </cell>
          <cell r="S194" t="str">
            <v>A.1.1</v>
          </cell>
        </row>
        <row r="195">
          <cell r="H195">
            <v>-1.1000000000000001</v>
          </cell>
          <cell r="S195" t="str">
            <v>A.1.1</v>
          </cell>
        </row>
        <row r="196">
          <cell r="H196">
            <v>-0.56000000000000005</v>
          </cell>
          <cell r="S196" t="str">
            <v>A.1.1</v>
          </cell>
        </row>
        <row r="197">
          <cell r="H197">
            <v>-0.34</v>
          </cell>
          <cell r="S197" t="str">
            <v>A.1.1</v>
          </cell>
        </row>
        <row r="198">
          <cell r="H198">
            <v>52.85</v>
          </cell>
          <cell r="S198" t="str">
            <v>A.1.1</v>
          </cell>
        </row>
        <row r="199">
          <cell r="H199">
            <v>131.57</v>
          </cell>
          <cell r="S199" t="str">
            <v>A.1.1</v>
          </cell>
        </row>
        <row r="200">
          <cell r="H200">
            <v>-2.74</v>
          </cell>
          <cell r="S200" t="str">
            <v>A.1.1</v>
          </cell>
        </row>
        <row r="201">
          <cell r="H201">
            <v>16.21</v>
          </cell>
          <cell r="S201" t="str">
            <v>A.1.1</v>
          </cell>
        </row>
        <row r="202">
          <cell r="H202">
            <v>-10.52</v>
          </cell>
          <cell r="S202" t="str">
            <v>A.1.1</v>
          </cell>
        </row>
        <row r="203">
          <cell r="H203">
            <v>22.6</v>
          </cell>
          <cell r="S203" t="str">
            <v>A.1.1</v>
          </cell>
        </row>
        <row r="204">
          <cell r="H204">
            <v>-0.47</v>
          </cell>
          <cell r="S204" t="str">
            <v>A.1.1</v>
          </cell>
        </row>
        <row r="205">
          <cell r="H205">
            <v>505.37</v>
          </cell>
          <cell r="S205" t="str">
            <v>A.1.1</v>
          </cell>
        </row>
        <row r="206">
          <cell r="H206">
            <v>570.73</v>
          </cell>
          <cell r="S206" t="str">
            <v>A.1.1</v>
          </cell>
        </row>
        <row r="207">
          <cell r="H207">
            <v>52.35</v>
          </cell>
          <cell r="S207" t="str">
            <v>A.1.1</v>
          </cell>
        </row>
        <row r="208">
          <cell r="H208">
            <v>-570.73</v>
          </cell>
          <cell r="S208" t="str">
            <v>A.1.1</v>
          </cell>
        </row>
        <row r="209">
          <cell r="H209">
            <v>-0.31</v>
          </cell>
          <cell r="S209" t="str">
            <v>A.1.1</v>
          </cell>
        </row>
        <row r="210">
          <cell r="H210">
            <v>534.35</v>
          </cell>
          <cell r="S210" t="str">
            <v>A.1.1</v>
          </cell>
        </row>
        <row r="211">
          <cell r="H211">
            <v>-3.19</v>
          </cell>
          <cell r="S211" t="str">
            <v>2.2.1</v>
          </cell>
        </row>
        <row r="212">
          <cell r="H212">
            <v>1.1499999999999999</v>
          </cell>
          <cell r="S212" t="str">
            <v>A.1.1</v>
          </cell>
        </row>
        <row r="213">
          <cell r="H213">
            <v>1.53</v>
          </cell>
          <cell r="S213" t="str">
            <v>A.1.1</v>
          </cell>
        </row>
        <row r="214">
          <cell r="H214">
            <v>1.1499999999999999</v>
          </cell>
          <cell r="S214" t="str">
            <v>A.1.1</v>
          </cell>
        </row>
        <row r="215">
          <cell r="H215">
            <v>1.53</v>
          </cell>
          <cell r="S215" t="str">
            <v>A.1.1</v>
          </cell>
        </row>
        <row r="216">
          <cell r="H216">
            <v>0.23</v>
          </cell>
          <cell r="S216" t="str">
            <v>A.1.1</v>
          </cell>
        </row>
        <row r="217">
          <cell r="H217">
            <v>0.31</v>
          </cell>
          <cell r="S217" t="str">
            <v>A.1.1</v>
          </cell>
        </row>
        <row r="218">
          <cell r="H218">
            <v>6.31</v>
          </cell>
          <cell r="S218" t="str">
            <v>A.1.1</v>
          </cell>
        </row>
        <row r="219">
          <cell r="H219">
            <v>2.5299999999999998</v>
          </cell>
          <cell r="S219" t="str">
            <v>A.1.1</v>
          </cell>
        </row>
        <row r="220">
          <cell r="H220">
            <v>24.78</v>
          </cell>
          <cell r="S220" t="str">
            <v>A.1.1</v>
          </cell>
        </row>
        <row r="221">
          <cell r="H221">
            <v>9.92</v>
          </cell>
          <cell r="S221" t="str">
            <v>A.1.1</v>
          </cell>
        </row>
        <row r="222">
          <cell r="H222">
            <v>24.78</v>
          </cell>
          <cell r="S222" t="str">
            <v>A.1.1</v>
          </cell>
        </row>
        <row r="223">
          <cell r="H223">
            <v>9.92</v>
          </cell>
          <cell r="S223" t="str">
            <v>A.1.1</v>
          </cell>
        </row>
        <row r="224">
          <cell r="H224">
            <v>18.75</v>
          </cell>
          <cell r="S224" t="str">
            <v>A.1.1</v>
          </cell>
        </row>
        <row r="225">
          <cell r="H225">
            <v>2.0299999999999998</v>
          </cell>
          <cell r="S225" t="str">
            <v>A.1.1</v>
          </cell>
        </row>
        <row r="226">
          <cell r="H226">
            <v>0.81</v>
          </cell>
          <cell r="S226" t="str">
            <v>A.1.1</v>
          </cell>
        </row>
        <row r="227">
          <cell r="H227">
            <v>7.5</v>
          </cell>
          <cell r="S227" t="str">
            <v>A.1.1</v>
          </cell>
        </row>
        <row r="228">
          <cell r="H228">
            <v>6.31</v>
          </cell>
          <cell r="S228" t="str">
            <v>A.1.1</v>
          </cell>
        </row>
        <row r="229">
          <cell r="H229">
            <v>2.5299999999999998</v>
          </cell>
          <cell r="S229" t="str">
            <v>A.1.1</v>
          </cell>
        </row>
        <row r="230">
          <cell r="H230">
            <v>381.32</v>
          </cell>
          <cell r="S230" t="str">
            <v>A.1.1</v>
          </cell>
        </row>
        <row r="231">
          <cell r="H231">
            <v>-7.94</v>
          </cell>
          <cell r="S231" t="str">
            <v>A.1.1</v>
          </cell>
        </row>
        <row r="232">
          <cell r="H232">
            <v>-1.01</v>
          </cell>
          <cell r="S232" t="str">
            <v>A.1.1</v>
          </cell>
        </row>
        <row r="233">
          <cell r="H233">
            <v>48.64</v>
          </cell>
          <cell r="S233" t="str">
            <v>A.1.1</v>
          </cell>
        </row>
        <row r="234">
          <cell r="H234">
            <v>48.64</v>
          </cell>
          <cell r="S234" t="str">
            <v>A.1.1</v>
          </cell>
        </row>
        <row r="235">
          <cell r="H235">
            <v>-1.01</v>
          </cell>
          <cell r="S235" t="str">
            <v>A.1.1</v>
          </cell>
        </row>
        <row r="236">
          <cell r="H236">
            <v>10.7</v>
          </cell>
          <cell r="S236" t="str">
            <v>A.1.1</v>
          </cell>
        </row>
        <row r="237">
          <cell r="H237">
            <v>-0.22</v>
          </cell>
          <cell r="S237" t="str">
            <v>A.1.1</v>
          </cell>
        </row>
        <row r="238">
          <cell r="H238">
            <v>-2.31</v>
          </cell>
          <cell r="S238" t="str">
            <v>A.1.1</v>
          </cell>
        </row>
        <row r="239">
          <cell r="H239">
            <v>110.81</v>
          </cell>
          <cell r="S239" t="str">
            <v>A.1.1</v>
          </cell>
        </row>
        <row r="240">
          <cell r="H240">
            <v>48.64</v>
          </cell>
          <cell r="S240" t="str">
            <v>A.1.1</v>
          </cell>
        </row>
        <row r="241">
          <cell r="H241">
            <v>-1.01</v>
          </cell>
          <cell r="S241" t="str">
            <v>A.1.1</v>
          </cell>
        </row>
        <row r="242">
          <cell r="H242">
            <v>-1.01</v>
          </cell>
          <cell r="S242" t="str">
            <v>A.1.1</v>
          </cell>
        </row>
        <row r="243">
          <cell r="H243">
            <v>48.64</v>
          </cell>
          <cell r="S243" t="str">
            <v>A.1.1</v>
          </cell>
        </row>
        <row r="244">
          <cell r="H244">
            <v>-0.02</v>
          </cell>
          <cell r="S244" t="str">
            <v>A.1.1</v>
          </cell>
        </row>
        <row r="245">
          <cell r="H245">
            <v>-0.2</v>
          </cell>
          <cell r="S245" t="str">
            <v>A.1.1</v>
          </cell>
        </row>
        <row r="246">
          <cell r="H246">
            <v>0.97</v>
          </cell>
          <cell r="S246" t="str">
            <v>A.1.1</v>
          </cell>
        </row>
        <row r="247">
          <cell r="H247">
            <v>9.73</v>
          </cell>
          <cell r="S247" t="str">
            <v>A.1.1</v>
          </cell>
        </row>
        <row r="248">
          <cell r="H248">
            <v>59.34</v>
          </cell>
          <cell r="S248" t="str">
            <v>A.1.1</v>
          </cell>
        </row>
        <row r="249">
          <cell r="H249">
            <v>-1.01</v>
          </cell>
          <cell r="S249" t="str">
            <v>A.1.1</v>
          </cell>
        </row>
        <row r="250">
          <cell r="H250">
            <v>-1.24</v>
          </cell>
          <cell r="S250" t="str">
            <v>A.1.1</v>
          </cell>
        </row>
        <row r="251">
          <cell r="H251">
            <v>-1.01</v>
          </cell>
          <cell r="S251" t="str">
            <v>A.1.1</v>
          </cell>
        </row>
        <row r="252">
          <cell r="H252">
            <v>48.64</v>
          </cell>
          <cell r="S252" t="str">
            <v>A.1.1</v>
          </cell>
        </row>
        <row r="253">
          <cell r="H253">
            <v>126.47</v>
          </cell>
          <cell r="S253" t="str">
            <v>A.1.1</v>
          </cell>
        </row>
        <row r="254">
          <cell r="H254">
            <v>-2.63</v>
          </cell>
          <cell r="S254" t="str">
            <v>A.1.1</v>
          </cell>
        </row>
        <row r="255">
          <cell r="H255">
            <v>48.64</v>
          </cell>
          <cell r="S255" t="str">
            <v>A.1.1</v>
          </cell>
        </row>
        <row r="256">
          <cell r="H256">
            <v>-1.01</v>
          </cell>
          <cell r="S256" t="str">
            <v>A.1.1</v>
          </cell>
        </row>
        <row r="257">
          <cell r="H257">
            <v>48.64</v>
          </cell>
          <cell r="S257" t="str">
            <v>A.1.1</v>
          </cell>
        </row>
        <row r="258">
          <cell r="H258">
            <v>7.0000000000000007E-2</v>
          </cell>
          <cell r="S258" t="str">
            <v>A1.2</v>
          </cell>
        </row>
        <row r="259">
          <cell r="H259">
            <v>0.05</v>
          </cell>
          <cell r="S259" t="str">
            <v>A1.2</v>
          </cell>
        </row>
        <row r="260">
          <cell r="H260">
            <v>1.46</v>
          </cell>
          <cell r="S260" t="str">
            <v>A1.2</v>
          </cell>
        </row>
        <row r="261">
          <cell r="H261">
            <v>1.94</v>
          </cell>
          <cell r="S261" t="str">
            <v>A1.2</v>
          </cell>
        </row>
        <row r="262">
          <cell r="H262">
            <v>3.16</v>
          </cell>
          <cell r="S262" t="str">
            <v>A1.2</v>
          </cell>
        </row>
        <row r="263">
          <cell r="H263">
            <v>4.22</v>
          </cell>
          <cell r="S263" t="str">
            <v>A1.2</v>
          </cell>
        </row>
        <row r="264">
          <cell r="H264">
            <v>0.11</v>
          </cell>
          <cell r="S264" t="str">
            <v>A1.2</v>
          </cell>
        </row>
        <row r="265">
          <cell r="H265">
            <v>4.47</v>
          </cell>
          <cell r="S265" t="str">
            <v>A1.2</v>
          </cell>
        </row>
        <row r="266">
          <cell r="H266">
            <v>1.79</v>
          </cell>
          <cell r="S266" t="str">
            <v>A1.2</v>
          </cell>
        </row>
        <row r="267">
          <cell r="H267">
            <v>0.15</v>
          </cell>
          <cell r="S267" t="str">
            <v>A1.2</v>
          </cell>
        </row>
        <row r="268">
          <cell r="H268">
            <v>0.06</v>
          </cell>
          <cell r="S268" t="str">
            <v>A1.2</v>
          </cell>
        </row>
        <row r="269">
          <cell r="H269">
            <v>0.28999999999999998</v>
          </cell>
          <cell r="S269" t="str">
            <v>A1.2</v>
          </cell>
        </row>
        <row r="270">
          <cell r="H270">
            <v>73.63</v>
          </cell>
          <cell r="S270" t="str">
            <v>A1.2</v>
          </cell>
        </row>
        <row r="271">
          <cell r="H271">
            <v>-1.53</v>
          </cell>
          <cell r="S271" t="str">
            <v>A1.2</v>
          </cell>
        </row>
        <row r="272">
          <cell r="H272">
            <v>-1.4</v>
          </cell>
          <cell r="S272" t="str">
            <v>A1.2</v>
          </cell>
        </row>
        <row r="273">
          <cell r="H273">
            <v>67.010000000000005</v>
          </cell>
          <cell r="S273" t="str">
            <v>A1.2</v>
          </cell>
        </row>
        <row r="274">
          <cell r="H274">
            <v>-1.0900000000000001</v>
          </cell>
          <cell r="S274" t="str">
            <v>A1.2</v>
          </cell>
        </row>
        <row r="275">
          <cell r="H275">
            <v>52.4</v>
          </cell>
          <cell r="S275" t="str">
            <v>A1.2</v>
          </cell>
        </row>
        <row r="276">
          <cell r="H276">
            <v>-0.41</v>
          </cell>
          <cell r="S276" t="str">
            <v>A1.2</v>
          </cell>
        </row>
        <row r="277">
          <cell r="H277">
            <v>19.71</v>
          </cell>
          <cell r="S277" t="str">
            <v>A1.2</v>
          </cell>
        </row>
        <row r="278">
          <cell r="H278">
            <v>22.02</v>
          </cell>
          <cell r="S278" t="str">
            <v>A1.2</v>
          </cell>
        </row>
        <row r="279">
          <cell r="H279">
            <v>-18.38</v>
          </cell>
          <cell r="S279" t="str">
            <v>A1.2</v>
          </cell>
        </row>
        <row r="280">
          <cell r="H280">
            <v>-24.54</v>
          </cell>
          <cell r="S280" t="str">
            <v>A1.2</v>
          </cell>
        </row>
        <row r="281">
          <cell r="H281">
            <v>1.22</v>
          </cell>
          <cell r="S281" t="str">
            <v>A1.2</v>
          </cell>
        </row>
        <row r="282">
          <cell r="H282">
            <v>0.49</v>
          </cell>
          <cell r="S282" t="str">
            <v>A1.2</v>
          </cell>
        </row>
        <row r="283">
          <cell r="H283">
            <v>0.26</v>
          </cell>
          <cell r="S283" t="str">
            <v>A1.2</v>
          </cell>
        </row>
        <row r="284">
          <cell r="H284">
            <v>0.33</v>
          </cell>
          <cell r="S284" t="str">
            <v>A1.2</v>
          </cell>
        </row>
        <row r="285">
          <cell r="H285">
            <v>0.1</v>
          </cell>
          <cell r="S285" t="str">
            <v>A1.2</v>
          </cell>
        </row>
        <row r="286">
          <cell r="H286">
            <v>0.83</v>
          </cell>
          <cell r="S286" t="str">
            <v>A1.2</v>
          </cell>
        </row>
        <row r="287">
          <cell r="H287">
            <v>0.16</v>
          </cell>
          <cell r="S287" t="str">
            <v>A1.2</v>
          </cell>
        </row>
        <row r="288">
          <cell r="H288">
            <v>0.06</v>
          </cell>
          <cell r="S288" t="str">
            <v>A1.2</v>
          </cell>
        </row>
        <row r="289">
          <cell r="H289">
            <v>1.23</v>
          </cell>
          <cell r="S289" t="str">
            <v>A1.2</v>
          </cell>
        </row>
        <row r="290">
          <cell r="H290">
            <v>0.49</v>
          </cell>
          <cell r="S290" t="str">
            <v>A1.2</v>
          </cell>
        </row>
        <row r="291">
          <cell r="H291">
            <v>1.56</v>
          </cell>
          <cell r="S291" t="str">
            <v>A1.2</v>
          </cell>
        </row>
        <row r="292">
          <cell r="H292">
            <v>0.23</v>
          </cell>
          <cell r="S292" t="str">
            <v>A1.2</v>
          </cell>
        </row>
        <row r="293">
          <cell r="H293">
            <v>0.63</v>
          </cell>
          <cell r="S293" t="str">
            <v>A1.2</v>
          </cell>
        </row>
        <row r="294">
          <cell r="H294">
            <v>0.57999999999999996</v>
          </cell>
          <cell r="S294" t="str">
            <v>A1.2</v>
          </cell>
        </row>
        <row r="295">
          <cell r="H295">
            <v>32.32</v>
          </cell>
          <cell r="S295" t="str">
            <v>A1.2</v>
          </cell>
        </row>
        <row r="296">
          <cell r="H296">
            <v>-0.67</v>
          </cell>
          <cell r="S296" t="str">
            <v>A1.2</v>
          </cell>
        </row>
        <row r="297">
          <cell r="H297">
            <v>-0.72</v>
          </cell>
          <cell r="S297" t="str">
            <v>A1.2</v>
          </cell>
        </row>
        <row r="298">
          <cell r="H298">
            <v>34.590000000000003</v>
          </cell>
          <cell r="S298" t="str">
            <v>A1.2</v>
          </cell>
        </row>
        <row r="299">
          <cell r="H299">
            <v>27371.25</v>
          </cell>
          <cell r="S299" t="str">
            <v>2.2.1</v>
          </cell>
        </row>
        <row r="300">
          <cell r="H300">
            <v>27371.25</v>
          </cell>
          <cell r="S300" t="str">
            <v>2.2.2</v>
          </cell>
        </row>
        <row r="301">
          <cell r="H301">
            <v>25090.31</v>
          </cell>
          <cell r="S301" t="str">
            <v>2.2.4</v>
          </cell>
        </row>
        <row r="302">
          <cell r="H302">
            <v>18900.810000000001</v>
          </cell>
          <cell r="S302" t="str">
            <v>2.2.5</v>
          </cell>
        </row>
        <row r="303">
          <cell r="H303">
            <v>9123.75</v>
          </cell>
          <cell r="S303" t="str">
            <v>2.2.6</v>
          </cell>
        </row>
        <row r="304">
          <cell r="H304">
            <v>18229.72</v>
          </cell>
          <cell r="S304" t="str">
            <v>2.2.7</v>
          </cell>
        </row>
        <row r="305">
          <cell r="H305">
            <v>6895</v>
          </cell>
          <cell r="S305" t="str">
            <v>2.2.8</v>
          </cell>
        </row>
        <row r="306">
          <cell r="H306">
            <v>-12.72</v>
          </cell>
          <cell r="S306" t="str">
            <v>2.2.3</v>
          </cell>
        </row>
        <row r="307">
          <cell r="H307">
            <v>2133.17</v>
          </cell>
          <cell r="S307" t="str">
            <v>2.2.3</v>
          </cell>
        </row>
        <row r="308">
          <cell r="H308">
            <v>3.73</v>
          </cell>
          <cell r="S308" t="str">
            <v>A1.2</v>
          </cell>
        </row>
        <row r="309">
          <cell r="H309">
            <v>2.79</v>
          </cell>
          <cell r="S309" t="str">
            <v>A1.2</v>
          </cell>
        </row>
        <row r="310">
          <cell r="H310">
            <v>1.27</v>
          </cell>
          <cell r="S310" t="str">
            <v>A1.2</v>
          </cell>
        </row>
        <row r="311">
          <cell r="H311">
            <v>1.7</v>
          </cell>
          <cell r="S311" t="str">
            <v>A1.2</v>
          </cell>
        </row>
        <row r="312">
          <cell r="H312">
            <v>2.65</v>
          </cell>
          <cell r="S312" t="str">
            <v>A1.2</v>
          </cell>
        </row>
        <row r="313">
          <cell r="H313">
            <v>1.98</v>
          </cell>
          <cell r="S313" t="str">
            <v>A1.2</v>
          </cell>
        </row>
        <row r="314">
          <cell r="H314">
            <v>1.87</v>
          </cell>
          <cell r="S314" t="str">
            <v>A1.2</v>
          </cell>
        </row>
        <row r="315">
          <cell r="H315">
            <v>2.5</v>
          </cell>
          <cell r="S315" t="str">
            <v>A1.2</v>
          </cell>
        </row>
        <row r="316">
          <cell r="H316">
            <v>1.62</v>
          </cell>
          <cell r="S316" t="str">
            <v>A1.2</v>
          </cell>
        </row>
        <row r="317">
          <cell r="H317">
            <v>2.17</v>
          </cell>
          <cell r="S317" t="str">
            <v>A1.2</v>
          </cell>
        </row>
        <row r="318">
          <cell r="H318">
            <v>0.77</v>
          </cell>
          <cell r="S318" t="str">
            <v>A1.2</v>
          </cell>
        </row>
        <row r="319">
          <cell r="H319">
            <v>0.56999999999999995</v>
          </cell>
          <cell r="S319" t="str">
            <v>A1.2</v>
          </cell>
        </row>
        <row r="320">
          <cell r="H320">
            <v>1.2</v>
          </cell>
          <cell r="S320" t="str">
            <v>A1.2</v>
          </cell>
        </row>
        <row r="321">
          <cell r="H321">
            <v>1.6</v>
          </cell>
          <cell r="S321" t="str">
            <v>A1.2</v>
          </cell>
        </row>
        <row r="322">
          <cell r="H322">
            <v>11.11</v>
          </cell>
          <cell r="S322" t="str">
            <v>A1.2</v>
          </cell>
        </row>
        <row r="323">
          <cell r="H323">
            <v>8.32</v>
          </cell>
          <cell r="S323" t="str">
            <v>A1.2</v>
          </cell>
        </row>
        <row r="324">
          <cell r="H324">
            <v>3.85</v>
          </cell>
          <cell r="S324" t="str">
            <v>A1.2</v>
          </cell>
        </row>
        <row r="325">
          <cell r="H325">
            <v>2.88</v>
          </cell>
          <cell r="S325" t="str">
            <v>A1.2</v>
          </cell>
        </row>
        <row r="326">
          <cell r="H326">
            <v>2.87</v>
          </cell>
          <cell r="S326" t="str">
            <v>A1.2</v>
          </cell>
        </row>
        <row r="327">
          <cell r="H327">
            <v>3.84</v>
          </cell>
          <cell r="S327" t="str">
            <v>A1.2</v>
          </cell>
        </row>
        <row r="328">
          <cell r="H328">
            <v>0.47</v>
          </cell>
          <cell r="S328" t="str">
            <v>A1.2</v>
          </cell>
        </row>
        <row r="329">
          <cell r="H329">
            <v>0.35</v>
          </cell>
          <cell r="S329" t="str">
            <v>A1.2</v>
          </cell>
        </row>
        <row r="330">
          <cell r="H330">
            <v>3</v>
          </cell>
          <cell r="S330" t="str">
            <v>A1.2</v>
          </cell>
        </row>
        <row r="331">
          <cell r="H331">
            <v>4.01</v>
          </cell>
          <cell r="S331" t="str">
            <v>A1.2</v>
          </cell>
        </row>
        <row r="332">
          <cell r="H332">
            <v>19.27</v>
          </cell>
          <cell r="S332" t="str">
            <v>A1.2</v>
          </cell>
        </row>
        <row r="333">
          <cell r="H333">
            <v>7.71</v>
          </cell>
          <cell r="S333" t="str">
            <v>A1.2</v>
          </cell>
        </row>
        <row r="334">
          <cell r="H334">
            <v>5.28</v>
          </cell>
          <cell r="S334" t="str">
            <v>A1.2</v>
          </cell>
        </row>
        <row r="335">
          <cell r="H335">
            <v>13.2</v>
          </cell>
          <cell r="S335" t="str">
            <v>A1.2</v>
          </cell>
        </row>
        <row r="336">
          <cell r="H336">
            <v>2.42</v>
          </cell>
          <cell r="S336" t="str">
            <v>A1.2</v>
          </cell>
        </row>
        <row r="337">
          <cell r="H337">
            <v>0.97</v>
          </cell>
          <cell r="S337" t="str">
            <v>A1.2</v>
          </cell>
        </row>
        <row r="338">
          <cell r="H338">
            <v>4.17</v>
          </cell>
          <cell r="S338" t="str">
            <v>A1.2</v>
          </cell>
        </row>
        <row r="339">
          <cell r="H339">
            <v>1.67</v>
          </cell>
          <cell r="S339" t="str">
            <v>A1.2</v>
          </cell>
        </row>
        <row r="340">
          <cell r="H340">
            <v>0.61</v>
          </cell>
          <cell r="S340" t="str">
            <v>A1.2</v>
          </cell>
        </row>
        <row r="341">
          <cell r="H341">
            <v>3.55</v>
          </cell>
          <cell r="S341" t="str">
            <v>A1.2</v>
          </cell>
        </row>
        <row r="342">
          <cell r="H342">
            <v>1.42</v>
          </cell>
          <cell r="S342" t="str">
            <v>A1.2</v>
          </cell>
        </row>
        <row r="343">
          <cell r="H343">
            <v>0.24</v>
          </cell>
          <cell r="S343" t="str">
            <v>A1.2</v>
          </cell>
        </row>
        <row r="344">
          <cell r="H344">
            <v>0.61</v>
          </cell>
          <cell r="S344" t="str">
            <v>A1.2</v>
          </cell>
        </row>
        <row r="345">
          <cell r="H345">
            <v>6.99</v>
          </cell>
          <cell r="S345" t="str">
            <v>A1.2</v>
          </cell>
        </row>
        <row r="346">
          <cell r="H346">
            <v>5.14</v>
          </cell>
          <cell r="S346" t="str">
            <v>A1.2</v>
          </cell>
        </row>
        <row r="347">
          <cell r="H347">
            <v>2.06</v>
          </cell>
          <cell r="S347" t="str">
            <v>A1.2</v>
          </cell>
        </row>
        <row r="348">
          <cell r="H348">
            <v>0.24</v>
          </cell>
          <cell r="S348" t="str">
            <v>A1.2</v>
          </cell>
        </row>
        <row r="349">
          <cell r="H349">
            <v>14.69</v>
          </cell>
          <cell r="S349" t="str">
            <v>A1.2</v>
          </cell>
        </row>
        <row r="350">
          <cell r="H350">
            <v>5.88</v>
          </cell>
          <cell r="S350" t="str">
            <v>A1.2</v>
          </cell>
        </row>
        <row r="351">
          <cell r="H351">
            <v>2.8</v>
          </cell>
          <cell r="S351" t="str">
            <v>A1.2</v>
          </cell>
        </row>
        <row r="352">
          <cell r="H352">
            <v>4.8099999999999996</v>
          </cell>
          <cell r="S352" t="str">
            <v>A1.2</v>
          </cell>
        </row>
        <row r="353">
          <cell r="H353">
            <v>12.01</v>
          </cell>
          <cell r="S353" t="str">
            <v>A1.2</v>
          </cell>
        </row>
        <row r="354">
          <cell r="H354">
            <v>16.57</v>
          </cell>
          <cell r="S354" t="str">
            <v>A1.2</v>
          </cell>
        </row>
        <row r="355">
          <cell r="H355">
            <v>10.79</v>
          </cell>
          <cell r="S355" t="str">
            <v>A1.2</v>
          </cell>
        </row>
        <row r="356">
          <cell r="H356">
            <v>6.63</v>
          </cell>
          <cell r="S356" t="str">
            <v>A1.2</v>
          </cell>
        </row>
        <row r="357">
          <cell r="H357">
            <v>26.96</v>
          </cell>
          <cell r="S357" t="str">
            <v>A1.2</v>
          </cell>
        </row>
        <row r="358">
          <cell r="H358">
            <v>-0.93</v>
          </cell>
          <cell r="S358" t="str">
            <v>A1.2</v>
          </cell>
        </row>
        <row r="359">
          <cell r="H359">
            <v>44.75</v>
          </cell>
          <cell r="S359" t="str">
            <v>A1.2</v>
          </cell>
        </row>
        <row r="360">
          <cell r="H360">
            <v>-2.0299999999999998</v>
          </cell>
          <cell r="S360" t="str">
            <v>A1.2</v>
          </cell>
        </row>
        <row r="361">
          <cell r="H361">
            <v>97.57</v>
          </cell>
          <cell r="S361" t="str">
            <v>A1.2</v>
          </cell>
        </row>
        <row r="362">
          <cell r="H362">
            <v>24.01</v>
          </cell>
          <cell r="S362" t="str">
            <v>A1.2</v>
          </cell>
        </row>
        <row r="363">
          <cell r="H363">
            <v>-0.5</v>
          </cell>
          <cell r="S363" t="str">
            <v>A1.2</v>
          </cell>
        </row>
        <row r="364">
          <cell r="H364">
            <v>-0.41</v>
          </cell>
          <cell r="S364" t="str">
            <v>A1.2</v>
          </cell>
        </row>
        <row r="365">
          <cell r="H365">
            <v>19.48</v>
          </cell>
          <cell r="S365" t="str">
            <v>A1.2</v>
          </cell>
        </row>
        <row r="366">
          <cell r="H366">
            <v>32.67</v>
          </cell>
          <cell r="S366" t="str">
            <v>A1.2</v>
          </cell>
        </row>
        <row r="367">
          <cell r="H367">
            <v>-0.68</v>
          </cell>
          <cell r="S367" t="str">
            <v>A1.2</v>
          </cell>
        </row>
        <row r="368">
          <cell r="H368">
            <v>1</v>
          </cell>
          <cell r="S368" t="str">
            <v>A1.2</v>
          </cell>
        </row>
        <row r="369">
          <cell r="H369">
            <v>-48.25</v>
          </cell>
          <cell r="S369" t="str">
            <v>A1.2</v>
          </cell>
        </row>
        <row r="370">
          <cell r="H370">
            <v>-0.71</v>
          </cell>
          <cell r="S370" t="str">
            <v>A1.2</v>
          </cell>
        </row>
        <row r="371">
          <cell r="H371">
            <v>33.9</v>
          </cell>
          <cell r="S371" t="str">
            <v>A1.2</v>
          </cell>
        </row>
        <row r="372">
          <cell r="H372">
            <v>-0.2</v>
          </cell>
          <cell r="S372" t="str">
            <v>A1.2</v>
          </cell>
        </row>
        <row r="373">
          <cell r="H373">
            <v>9.5399999999999991</v>
          </cell>
          <cell r="S373" t="str">
            <v>A1.2</v>
          </cell>
        </row>
        <row r="374">
          <cell r="H374">
            <v>84.03</v>
          </cell>
          <cell r="S374" t="str">
            <v>A1.2</v>
          </cell>
        </row>
        <row r="375">
          <cell r="H375">
            <v>-1.75</v>
          </cell>
          <cell r="S375" t="str">
            <v>A1.2</v>
          </cell>
        </row>
        <row r="376">
          <cell r="H376">
            <v>-0.84</v>
          </cell>
          <cell r="S376" t="str">
            <v>A1.2</v>
          </cell>
        </row>
        <row r="377">
          <cell r="H377">
            <v>40.380000000000003</v>
          </cell>
          <cell r="S377" t="str">
            <v>A1.2</v>
          </cell>
        </row>
        <row r="378">
          <cell r="H378">
            <v>590.07000000000005</v>
          </cell>
          <cell r="S378" t="str">
            <v>2.2.1</v>
          </cell>
        </row>
        <row r="379">
          <cell r="H379">
            <v>159.09</v>
          </cell>
          <cell r="S379" t="str">
            <v>2.2.1</v>
          </cell>
        </row>
        <row r="380">
          <cell r="H380">
            <v>186.86</v>
          </cell>
          <cell r="S380" t="str">
            <v>2.2.1</v>
          </cell>
        </row>
        <row r="381">
          <cell r="H381">
            <v>186.86</v>
          </cell>
          <cell r="S381" t="str">
            <v>2.2.1</v>
          </cell>
        </row>
        <row r="382">
          <cell r="H382">
            <v>65.56</v>
          </cell>
          <cell r="S382" t="str">
            <v>2.2.1</v>
          </cell>
        </row>
        <row r="383">
          <cell r="H383">
            <v>65.56</v>
          </cell>
          <cell r="S383" t="str">
            <v>2.2.1</v>
          </cell>
        </row>
        <row r="384">
          <cell r="H384">
            <v>0</v>
          </cell>
          <cell r="S384" t="str">
            <v>A1.3</v>
          </cell>
        </row>
        <row r="385">
          <cell r="H385">
            <v>173.55</v>
          </cell>
          <cell r="S385" t="str">
            <v>A1.3</v>
          </cell>
        </row>
        <row r="386">
          <cell r="H386">
            <v>62.19</v>
          </cell>
          <cell r="S386" t="str">
            <v>A1.3</v>
          </cell>
        </row>
        <row r="387">
          <cell r="H387">
            <v>-590.07000000000005</v>
          </cell>
          <cell r="S387" t="str">
            <v>2.2.1</v>
          </cell>
        </row>
        <row r="388">
          <cell r="H388">
            <v>-159.09</v>
          </cell>
          <cell r="S388" t="str">
            <v>2.2.1</v>
          </cell>
        </row>
        <row r="389">
          <cell r="H389">
            <v>-186.86</v>
          </cell>
          <cell r="S389" t="str">
            <v>2.2.1</v>
          </cell>
        </row>
        <row r="390">
          <cell r="H390">
            <v>-186.86</v>
          </cell>
          <cell r="S390" t="str">
            <v>2.2.1</v>
          </cell>
        </row>
        <row r="391">
          <cell r="H391">
            <v>-65.56</v>
          </cell>
          <cell r="S391" t="str">
            <v>2.2.1</v>
          </cell>
        </row>
        <row r="392">
          <cell r="H392">
            <v>-65.56</v>
          </cell>
          <cell r="S392" t="str">
            <v>2.2.1</v>
          </cell>
        </row>
        <row r="393">
          <cell r="H393">
            <v>0</v>
          </cell>
          <cell r="S393" t="str">
            <v>2.2.1</v>
          </cell>
        </row>
        <row r="394">
          <cell r="H394">
            <v>0</v>
          </cell>
          <cell r="S394" t="str">
            <v>2.2.1</v>
          </cell>
        </row>
        <row r="395">
          <cell r="H395">
            <v>-9.85</v>
          </cell>
          <cell r="S395" t="str">
            <v>2.2.1</v>
          </cell>
        </row>
        <row r="396">
          <cell r="H396">
            <v>-5.89</v>
          </cell>
          <cell r="S396" t="str">
            <v>2.2.1</v>
          </cell>
        </row>
        <row r="397">
          <cell r="H397">
            <v>72.31</v>
          </cell>
          <cell r="S397" t="str">
            <v>2.2.1</v>
          </cell>
        </row>
        <row r="398">
          <cell r="H398">
            <v>43.39</v>
          </cell>
          <cell r="S398" t="str">
            <v>2.2.1</v>
          </cell>
        </row>
        <row r="399">
          <cell r="H399">
            <v>6.75</v>
          </cell>
          <cell r="S399" t="str">
            <v>2.2.1</v>
          </cell>
        </row>
        <row r="400">
          <cell r="H400">
            <v>18.37</v>
          </cell>
          <cell r="S400" t="str">
            <v>2.2.1</v>
          </cell>
        </row>
        <row r="401">
          <cell r="H401">
            <v>590.07000000000005</v>
          </cell>
          <cell r="S401" t="str">
            <v>2.2.1</v>
          </cell>
        </row>
        <row r="402">
          <cell r="H402">
            <v>186.86</v>
          </cell>
          <cell r="S402" t="str">
            <v>2.2.1</v>
          </cell>
        </row>
        <row r="403">
          <cell r="H403">
            <v>186.86</v>
          </cell>
          <cell r="S403" t="str">
            <v>2.2.1</v>
          </cell>
        </row>
        <row r="404">
          <cell r="H404">
            <v>65.56</v>
          </cell>
          <cell r="S404" t="str">
            <v>2.2.1</v>
          </cell>
        </row>
        <row r="405">
          <cell r="H405">
            <v>65.56</v>
          </cell>
          <cell r="S405" t="str">
            <v>2.2.1</v>
          </cell>
        </row>
        <row r="406">
          <cell r="H406">
            <v>159.09</v>
          </cell>
          <cell r="S406" t="str">
            <v>2.2.1</v>
          </cell>
        </row>
        <row r="407">
          <cell r="H407">
            <v>-10.17</v>
          </cell>
          <cell r="S407" t="str">
            <v>2.2.1</v>
          </cell>
        </row>
        <row r="408">
          <cell r="H408">
            <v>74.83</v>
          </cell>
          <cell r="S408" t="str">
            <v>2.2.1</v>
          </cell>
        </row>
        <row r="409">
          <cell r="H409">
            <v>138.58000000000001</v>
          </cell>
          <cell r="S409" t="str">
            <v>2.2.1</v>
          </cell>
        </row>
        <row r="410">
          <cell r="H410">
            <v>12.01</v>
          </cell>
          <cell r="S410" t="str">
            <v>2.2.1</v>
          </cell>
        </row>
        <row r="411">
          <cell r="H411">
            <v>7.85</v>
          </cell>
          <cell r="S411" t="str">
            <v>2.2.1</v>
          </cell>
        </row>
        <row r="412">
          <cell r="H412">
            <v>34.99</v>
          </cell>
          <cell r="S412" t="str">
            <v>2.2.1</v>
          </cell>
        </row>
        <row r="413">
          <cell r="H413">
            <v>31.11</v>
          </cell>
          <cell r="S413" t="str">
            <v>2.2.1</v>
          </cell>
        </row>
        <row r="414">
          <cell r="H414">
            <v>4.67</v>
          </cell>
          <cell r="S414" t="str">
            <v>2.2.1</v>
          </cell>
        </row>
        <row r="415">
          <cell r="H415">
            <v>-40.43</v>
          </cell>
          <cell r="S415" t="str">
            <v>2.2.1</v>
          </cell>
        </row>
        <row r="416">
          <cell r="H416">
            <v>2.86</v>
          </cell>
          <cell r="S416" t="str">
            <v>2.2.1</v>
          </cell>
        </row>
        <row r="417">
          <cell r="H417">
            <v>1.71</v>
          </cell>
          <cell r="S417" t="str">
            <v>2.2.1</v>
          </cell>
        </row>
        <row r="418">
          <cell r="H418">
            <v>-0.99</v>
          </cell>
          <cell r="S418" t="str">
            <v>2.2.1</v>
          </cell>
        </row>
        <row r="419">
          <cell r="H419">
            <v>130.32</v>
          </cell>
          <cell r="S419" t="str">
            <v>2.2.1</v>
          </cell>
        </row>
        <row r="420">
          <cell r="H420">
            <v>-2.99</v>
          </cell>
          <cell r="S420" t="str">
            <v>2.2.1</v>
          </cell>
        </row>
        <row r="421">
          <cell r="H421">
            <v>43.39</v>
          </cell>
          <cell r="S421" t="str">
            <v>2.2.1</v>
          </cell>
        </row>
        <row r="422">
          <cell r="H422">
            <v>11.57</v>
          </cell>
          <cell r="S422" t="str">
            <v>2.2.1</v>
          </cell>
        </row>
        <row r="423">
          <cell r="H423">
            <v>11.57</v>
          </cell>
          <cell r="S423" t="str">
            <v>2.2.1</v>
          </cell>
        </row>
        <row r="424">
          <cell r="H424">
            <v>4.92</v>
          </cell>
          <cell r="S424" t="str">
            <v>2.2.1</v>
          </cell>
        </row>
        <row r="425">
          <cell r="H425">
            <v>0.87</v>
          </cell>
          <cell r="S425" t="str">
            <v>2.2.1</v>
          </cell>
        </row>
        <row r="426">
          <cell r="H426">
            <v>1</v>
          </cell>
          <cell r="S426" t="str">
            <v>A1.2</v>
          </cell>
        </row>
        <row r="427">
          <cell r="H427">
            <v>0.75</v>
          </cell>
          <cell r="S427" t="str">
            <v>A1.2</v>
          </cell>
        </row>
        <row r="428">
          <cell r="H428">
            <v>0.13</v>
          </cell>
          <cell r="S428" t="str">
            <v>A1.2</v>
          </cell>
        </row>
        <row r="429">
          <cell r="H429">
            <v>0.1</v>
          </cell>
          <cell r="S429" t="str">
            <v>A1.2</v>
          </cell>
        </row>
        <row r="430">
          <cell r="H430">
            <v>0.01</v>
          </cell>
          <cell r="S430" t="str">
            <v>A1.2</v>
          </cell>
        </row>
        <row r="431">
          <cell r="H431">
            <v>1.36</v>
          </cell>
          <cell r="S431" t="str">
            <v>A1.2</v>
          </cell>
        </row>
        <row r="432">
          <cell r="H432">
            <v>1.02</v>
          </cell>
          <cell r="S432" t="str">
            <v>A1.2</v>
          </cell>
        </row>
        <row r="433">
          <cell r="H433">
            <v>0.41</v>
          </cell>
          <cell r="S433" t="str">
            <v>A1.2</v>
          </cell>
        </row>
        <row r="434">
          <cell r="H434">
            <v>0.54</v>
          </cell>
          <cell r="S434" t="str">
            <v>A1.2</v>
          </cell>
        </row>
        <row r="435">
          <cell r="H435">
            <v>0.3</v>
          </cell>
          <cell r="S435" t="str">
            <v>A1.2</v>
          </cell>
        </row>
        <row r="436">
          <cell r="H436">
            <v>0.22</v>
          </cell>
          <cell r="S436" t="str">
            <v>A1.2</v>
          </cell>
        </row>
        <row r="437">
          <cell r="H437">
            <v>-0.2</v>
          </cell>
          <cell r="S437" t="str">
            <v>A1.2</v>
          </cell>
        </row>
        <row r="438">
          <cell r="H438">
            <v>-0.08</v>
          </cell>
          <cell r="S438" t="str">
            <v>A1.2</v>
          </cell>
        </row>
        <row r="439">
          <cell r="H439">
            <v>5.5</v>
          </cell>
          <cell r="S439" t="str">
            <v>A1.2</v>
          </cell>
        </row>
        <row r="440">
          <cell r="H440">
            <v>2.2000000000000002</v>
          </cell>
          <cell r="S440" t="str">
            <v>A1.2</v>
          </cell>
        </row>
        <row r="441">
          <cell r="H441">
            <v>12.77</v>
          </cell>
          <cell r="S441" t="str">
            <v>A1.2</v>
          </cell>
        </row>
        <row r="442">
          <cell r="H442">
            <v>5.1100000000000003</v>
          </cell>
          <cell r="S442" t="str">
            <v>A1.2</v>
          </cell>
        </row>
        <row r="443">
          <cell r="H443">
            <v>0.31</v>
          </cell>
          <cell r="S443" t="str">
            <v>A1.2</v>
          </cell>
        </row>
        <row r="444">
          <cell r="H444">
            <v>0.13</v>
          </cell>
          <cell r="S444" t="str">
            <v>A1.2</v>
          </cell>
        </row>
        <row r="445">
          <cell r="H445">
            <v>0.01</v>
          </cell>
          <cell r="S445" t="str">
            <v>A1.2</v>
          </cell>
        </row>
        <row r="446">
          <cell r="H446">
            <v>-0.53</v>
          </cell>
          <cell r="S446" t="str">
            <v>A1.2</v>
          </cell>
        </row>
        <row r="447">
          <cell r="H447">
            <v>25.28</v>
          </cell>
          <cell r="S447" t="str">
            <v>A1.2</v>
          </cell>
        </row>
        <row r="448">
          <cell r="H448">
            <v>34.409999999999997</v>
          </cell>
          <cell r="S448" t="str">
            <v>A1.2</v>
          </cell>
        </row>
        <row r="449">
          <cell r="H449">
            <v>-0.72</v>
          </cell>
          <cell r="S449" t="str">
            <v>A1.2</v>
          </cell>
        </row>
        <row r="450">
          <cell r="H450">
            <v>227.65</v>
          </cell>
          <cell r="S450" t="str">
            <v>A1.2</v>
          </cell>
        </row>
        <row r="451">
          <cell r="H451">
            <v>-4.74</v>
          </cell>
          <cell r="S451" t="str">
            <v>A1.2</v>
          </cell>
        </row>
        <row r="452">
          <cell r="H452">
            <v>42.76</v>
          </cell>
          <cell r="S452" t="str">
            <v>A1.2</v>
          </cell>
        </row>
        <row r="453">
          <cell r="H453">
            <v>-0.89</v>
          </cell>
          <cell r="S453" t="str">
            <v>A1.2</v>
          </cell>
        </row>
        <row r="454">
          <cell r="H454">
            <v>199.98</v>
          </cell>
          <cell r="S454" t="str">
            <v>2.2.1</v>
          </cell>
        </row>
        <row r="455">
          <cell r="H455">
            <v>-1.19</v>
          </cell>
          <cell r="S455" t="str">
            <v>2.2.1</v>
          </cell>
        </row>
        <row r="456">
          <cell r="H456">
            <v>7.42</v>
          </cell>
          <cell r="S456" t="str">
            <v>A1.2</v>
          </cell>
        </row>
        <row r="457">
          <cell r="H457">
            <v>5.55</v>
          </cell>
          <cell r="S457" t="str">
            <v>A1.2</v>
          </cell>
        </row>
        <row r="458">
          <cell r="H458">
            <v>2.0499999999999998</v>
          </cell>
          <cell r="S458" t="str">
            <v>A1.2</v>
          </cell>
        </row>
        <row r="459">
          <cell r="H459">
            <v>1.54</v>
          </cell>
          <cell r="S459" t="str">
            <v>A1.2</v>
          </cell>
        </row>
        <row r="460">
          <cell r="H460">
            <v>8.3800000000000008</v>
          </cell>
          <cell r="S460" t="str">
            <v>A1.2</v>
          </cell>
        </row>
        <row r="461">
          <cell r="H461">
            <v>11.2</v>
          </cell>
          <cell r="S461" t="str">
            <v>A1.2</v>
          </cell>
        </row>
        <row r="462">
          <cell r="H462">
            <v>36.67</v>
          </cell>
          <cell r="S462" t="str">
            <v>A1.2</v>
          </cell>
        </row>
        <row r="463">
          <cell r="H463">
            <v>27.46</v>
          </cell>
          <cell r="S463" t="str">
            <v>A1.2</v>
          </cell>
        </row>
        <row r="464">
          <cell r="H464">
            <v>4.8</v>
          </cell>
          <cell r="S464" t="str">
            <v>A1.2</v>
          </cell>
        </row>
        <row r="465">
          <cell r="H465">
            <v>6.41</v>
          </cell>
          <cell r="S465" t="str">
            <v>A1.2</v>
          </cell>
        </row>
        <row r="466">
          <cell r="H466">
            <v>10.49</v>
          </cell>
          <cell r="S466" t="str">
            <v>A1.2</v>
          </cell>
        </row>
        <row r="467">
          <cell r="H467">
            <v>14.01</v>
          </cell>
          <cell r="S467" t="str">
            <v>A1.2</v>
          </cell>
        </row>
        <row r="468">
          <cell r="H468">
            <v>7.44</v>
          </cell>
          <cell r="S468" t="str">
            <v>A1.2</v>
          </cell>
        </row>
        <row r="469">
          <cell r="H469">
            <v>5.57</v>
          </cell>
          <cell r="S469" t="str">
            <v>A1.2</v>
          </cell>
        </row>
        <row r="470">
          <cell r="H470">
            <v>5.46</v>
          </cell>
          <cell r="S470" t="str">
            <v>A1.2</v>
          </cell>
        </row>
        <row r="471">
          <cell r="H471">
            <v>7.3</v>
          </cell>
          <cell r="S471" t="str">
            <v>A1.2</v>
          </cell>
        </row>
        <row r="472">
          <cell r="H472">
            <v>17.260000000000002</v>
          </cell>
          <cell r="S472" t="str">
            <v>A1.2</v>
          </cell>
        </row>
        <row r="473">
          <cell r="H473">
            <v>12.93</v>
          </cell>
          <cell r="S473" t="str">
            <v>A1.2</v>
          </cell>
        </row>
        <row r="474">
          <cell r="H474">
            <v>7.9</v>
          </cell>
          <cell r="S474" t="str">
            <v>A1.2</v>
          </cell>
        </row>
        <row r="475">
          <cell r="H475">
            <v>5.92</v>
          </cell>
          <cell r="S475" t="str">
            <v>A1.2</v>
          </cell>
        </row>
        <row r="476">
          <cell r="H476">
            <v>6.7</v>
          </cell>
          <cell r="S476" t="str">
            <v>A1.2</v>
          </cell>
        </row>
        <row r="477">
          <cell r="H477">
            <v>5.0199999999999996</v>
          </cell>
          <cell r="S477" t="str">
            <v>A1.2</v>
          </cell>
        </row>
        <row r="478">
          <cell r="H478">
            <v>4.5</v>
          </cell>
          <cell r="S478" t="str">
            <v>A1.2</v>
          </cell>
        </row>
        <row r="479">
          <cell r="H479">
            <v>6.01</v>
          </cell>
          <cell r="S479" t="str">
            <v>A1.2</v>
          </cell>
        </row>
        <row r="480">
          <cell r="H480">
            <v>9.7200000000000006</v>
          </cell>
          <cell r="S480" t="str">
            <v>A1.2</v>
          </cell>
        </row>
        <row r="481">
          <cell r="H481">
            <v>2.15</v>
          </cell>
          <cell r="S481" t="str">
            <v>A1.2</v>
          </cell>
        </row>
        <row r="482">
          <cell r="H482">
            <v>0.86</v>
          </cell>
          <cell r="S482" t="str">
            <v>A1.2</v>
          </cell>
        </row>
        <row r="483">
          <cell r="H483">
            <v>1.29</v>
          </cell>
          <cell r="S483" t="str">
            <v>A1.2</v>
          </cell>
        </row>
        <row r="484">
          <cell r="H484">
            <v>0.52</v>
          </cell>
          <cell r="S484" t="str">
            <v>A1.2</v>
          </cell>
        </row>
        <row r="485">
          <cell r="H485">
            <v>1.34</v>
          </cell>
          <cell r="S485" t="str">
            <v>A1.2</v>
          </cell>
        </row>
        <row r="486">
          <cell r="H486">
            <v>0.54</v>
          </cell>
          <cell r="S486" t="str">
            <v>A1.2</v>
          </cell>
        </row>
        <row r="487">
          <cell r="H487">
            <v>0.03</v>
          </cell>
          <cell r="S487" t="str">
            <v>A1.2</v>
          </cell>
        </row>
        <row r="488">
          <cell r="H488">
            <v>16.170000000000002</v>
          </cell>
          <cell r="S488" t="str">
            <v>A1.2</v>
          </cell>
        </row>
        <row r="489">
          <cell r="H489">
            <v>6.47</v>
          </cell>
          <cell r="S489" t="str">
            <v>A1.2</v>
          </cell>
        </row>
        <row r="490">
          <cell r="H490">
            <v>0.01</v>
          </cell>
          <cell r="S490" t="str">
            <v>A1.2</v>
          </cell>
        </row>
        <row r="491">
          <cell r="H491">
            <v>0.02</v>
          </cell>
          <cell r="S491" t="str">
            <v>A1.2</v>
          </cell>
        </row>
        <row r="492">
          <cell r="H492">
            <v>-12.62</v>
          </cell>
          <cell r="S492" t="str">
            <v>A1.2</v>
          </cell>
        </row>
        <row r="493">
          <cell r="H493">
            <v>-5.05</v>
          </cell>
          <cell r="S493" t="str">
            <v>A1.2</v>
          </cell>
        </row>
        <row r="494">
          <cell r="H494">
            <v>0.01</v>
          </cell>
          <cell r="S494" t="str">
            <v>A1.2</v>
          </cell>
        </row>
        <row r="495">
          <cell r="H495">
            <v>2.6</v>
          </cell>
          <cell r="S495" t="str">
            <v>A1.2</v>
          </cell>
        </row>
        <row r="496">
          <cell r="H496">
            <v>1.04</v>
          </cell>
          <cell r="S496" t="str">
            <v>A1.2</v>
          </cell>
        </row>
        <row r="497">
          <cell r="H497">
            <v>0.54</v>
          </cell>
          <cell r="S497" t="str">
            <v>A1.2</v>
          </cell>
        </row>
        <row r="498">
          <cell r="H498">
            <v>1.34</v>
          </cell>
          <cell r="S498" t="str">
            <v>A1.2</v>
          </cell>
        </row>
        <row r="499">
          <cell r="H499">
            <v>1.3</v>
          </cell>
          <cell r="S499" t="str">
            <v>A1.2</v>
          </cell>
        </row>
        <row r="500">
          <cell r="H500">
            <v>0.52</v>
          </cell>
          <cell r="S500" t="str">
            <v>A1.2</v>
          </cell>
        </row>
        <row r="501">
          <cell r="H501">
            <v>0.52</v>
          </cell>
          <cell r="S501" t="str">
            <v>A1.2</v>
          </cell>
        </row>
        <row r="502">
          <cell r="H502">
            <v>1.3</v>
          </cell>
          <cell r="S502" t="str">
            <v>A1.2</v>
          </cell>
        </row>
        <row r="503">
          <cell r="H503">
            <v>0.8</v>
          </cell>
          <cell r="S503" t="str">
            <v>A1.2</v>
          </cell>
        </row>
        <row r="504">
          <cell r="H504">
            <v>-3.5</v>
          </cell>
          <cell r="S504" t="str">
            <v>A1.2</v>
          </cell>
        </row>
        <row r="505">
          <cell r="H505">
            <v>168.2</v>
          </cell>
          <cell r="S505" t="str">
            <v>A1.2</v>
          </cell>
        </row>
        <row r="506">
          <cell r="H506">
            <v>-0.64</v>
          </cell>
          <cell r="S506" t="str">
            <v>A1.2</v>
          </cell>
        </row>
        <row r="507">
          <cell r="H507">
            <v>30.82</v>
          </cell>
          <cell r="S507" t="str">
            <v>A1.2</v>
          </cell>
        </row>
        <row r="508">
          <cell r="H508">
            <v>116.09</v>
          </cell>
          <cell r="S508" t="str">
            <v>A1.2</v>
          </cell>
        </row>
        <row r="509">
          <cell r="H509">
            <v>-2.42</v>
          </cell>
          <cell r="S509" t="str">
            <v>A1.2</v>
          </cell>
        </row>
        <row r="510">
          <cell r="H510">
            <v>-1.95</v>
          </cell>
          <cell r="S510" t="str">
            <v>A1.2</v>
          </cell>
        </row>
        <row r="511">
          <cell r="H511">
            <v>93.46</v>
          </cell>
          <cell r="S511" t="str">
            <v>A1.2</v>
          </cell>
        </row>
        <row r="512">
          <cell r="H512">
            <v>770.72</v>
          </cell>
          <cell r="S512" t="str">
            <v>A1.2</v>
          </cell>
        </row>
        <row r="513">
          <cell r="H513">
            <v>-16.05</v>
          </cell>
          <cell r="S513" t="str">
            <v>A1.2</v>
          </cell>
        </row>
        <row r="514">
          <cell r="H514">
            <v>-4.3600000000000003</v>
          </cell>
          <cell r="S514" t="str">
            <v>A1.2</v>
          </cell>
        </row>
        <row r="515">
          <cell r="H515">
            <v>209.17</v>
          </cell>
          <cell r="S515" t="str">
            <v>A1.2</v>
          </cell>
        </row>
        <row r="516">
          <cell r="H516">
            <v>-2.36</v>
          </cell>
          <cell r="S516" t="str">
            <v>A1.2</v>
          </cell>
        </row>
        <row r="517">
          <cell r="H517">
            <v>-2.3199999999999998</v>
          </cell>
          <cell r="S517" t="str">
            <v>A1.2</v>
          </cell>
        </row>
        <row r="518">
          <cell r="H518">
            <v>113.45</v>
          </cell>
          <cell r="S518" t="str">
            <v>A1.2</v>
          </cell>
        </row>
        <row r="519">
          <cell r="H519">
            <v>111.22</v>
          </cell>
          <cell r="S519" t="str">
            <v>A1.2</v>
          </cell>
        </row>
        <row r="520">
          <cell r="H520">
            <v>256.89999999999998</v>
          </cell>
          <cell r="S520" t="str">
            <v>A1.2</v>
          </cell>
        </row>
        <row r="521">
          <cell r="H521">
            <v>-5.35</v>
          </cell>
          <cell r="S521" t="str">
            <v>A1.2</v>
          </cell>
        </row>
        <row r="522">
          <cell r="H522">
            <v>124.68</v>
          </cell>
          <cell r="S522" t="str">
            <v>A1.2</v>
          </cell>
        </row>
        <row r="523">
          <cell r="H523">
            <v>-2.6</v>
          </cell>
          <cell r="S523" t="str">
            <v>A1.2</v>
          </cell>
        </row>
        <row r="524">
          <cell r="H524">
            <v>-1.82</v>
          </cell>
          <cell r="S524" t="str">
            <v>A1.2</v>
          </cell>
        </row>
        <row r="525">
          <cell r="H525">
            <v>102.56</v>
          </cell>
          <cell r="S525" t="str">
            <v>A1.2</v>
          </cell>
        </row>
        <row r="526">
          <cell r="H526">
            <v>-2.14</v>
          </cell>
          <cell r="S526" t="str">
            <v>A1.2</v>
          </cell>
        </row>
        <row r="527">
          <cell r="H527">
            <v>87.61</v>
          </cell>
          <cell r="S527" t="str">
            <v>A1.2</v>
          </cell>
        </row>
        <row r="528">
          <cell r="H528">
            <v>0.86</v>
          </cell>
          <cell r="S528" t="str">
            <v>A1.2</v>
          </cell>
        </row>
        <row r="529">
          <cell r="H529">
            <v>0.65</v>
          </cell>
          <cell r="S529" t="str">
            <v>A1.2</v>
          </cell>
        </row>
        <row r="530">
          <cell r="H530">
            <v>0.14000000000000001</v>
          </cell>
          <cell r="S530" t="str">
            <v>A1.2</v>
          </cell>
        </row>
        <row r="531">
          <cell r="H531">
            <v>0.1</v>
          </cell>
          <cell r="S531" t="str">
            <v>A1.2</v>
          </cell>
        </row>
        <row r="532">
          <cell r="H532">
            <v>0.59</v>
          </cell>
          <cell r="S532" t="str">
            <v>A1.2</v>
          </cell>
        </row>
        <row r="533">
          <cell r="H533">
            <v>0.79</v>
          </cell>
          <cell r="S533" t="str">
            <v>A1.2</v>
          </cell>
        </row>
        <row r="534">
          <cell r="H534">
            <v>0.02</v>
          </cell>
          <cell r="S534" t="str">
            <v>A1.2</v>
          </cell>
        </row>
        <row r="535">
          <cell r="H535">
            <v>0.02</v>
          </cell>
          <cell r="S535" t="str">
            <v>A1.2</v>
          </cell>
        </row>
        <row r="536">
          <cell r="H536">
            <v>20.13</v>
          </cell>
          <cell r="S536" t="str">
            <v>A1.2</v>
          </cell>
        </row>
        <row r="537">
          <cell r="H537">
            <v>26.88</v>
          </cell>
          <cell r="S537" t="str">
            <v>A1.2</v>
          </cell>
        </row>
        <row r="538">
          <cell r="H538">
            <v>1.8</v>
          </cell>
          <cell r="S538" t="str">
            <v>A1.2</v>
          </cell>
        </row>
        <row r="539">
          <cell r="H539">
            <v>2.41</v>
          </cell>
          <cell r="S539" t="str">
            <v>A1.2</v>
          </cell>
        </row>
        <row r="540">
          <cell r="H540">
            <v>2.41</v>
          </cell>
          <cell r="S540" t="str">
            <v>A1.2</v>
          </cell>
        </row>
        <row r="541">
          <cell r="H541">
            <v>0.97</v>
          </cell>
          <cell r="S541" t="str">
            <v>A1.2</v>
          </cell>
        </row>
        <row r="542">
          <cell r="H542">
            <v>0.26</v>
          </cell>
          <cell r="S542" t="str">
            <v>A1.2</v>
          </cell>
        </row>
        <row r="543">
          <cell r="H543">
            <v>0.65</v>
          </cell>
          <cell r="S543" t="str">
            <v>A1.2</v>
          </cell>
        </row>
        <row r="544">
          <cell r="H544">
            <v>0.88</v>
          </cell>
          <cell r="S544" t="str">
            <v>A1.2</v>
          </cell>
        </row>
        <row r="545">
          <cell r="H545">
            <v>0.35</v>
          </cell>
          <cell r="S545" t="str">
            <v>A1.2</v>
          </cell>
        </row>
        <row r="546">
          <cell r="H546">
            <v>4.12</v>
          </cell>
          <cell r="S546" t="str">
            <v>A1.2</v>
          </cell>
        </row>
        <row r="547">
          <cell r="H547">
            <v>1.65</v>
          </cell>
          <cell r="S547" t="str">
            <v>A1.2</v>
          </cell>
        </row>
        <row r="548">
          <cell r="H548">
            <v>0.98</v>
          </cell>
          <cell r="S548" t="str">
            <v>A1.2</v>
          </cell>
        </row>
        <row r="549">
          <cell r="H549">
            <v>2.91</v>
          </cell>
          <cell r="S549" t="str">
            <v>A1.2</v>
          </cell>
        </row>
        <row r="550">
          <cell r="H550">
            <v>3.02</v>
          </cell>
          <cell r="S550" t="str">
            <v>A1.2</v>
          </cell>
        </row>
        <row r="551">
          <cell r="H551">
            <v>1.21</v>
          </cell>
          <cell r="S551" t="str">
            <v>A1.2</v>
          </cell>
        </row>
        <row r="552">
          <cell r="H552">
            <v>1.1599999999999999</v>
          </cell>
          <cell r="S552" t="str">
            <v>A1.2</v>
          </cell>
        </row>
        <row r="553">
          <cell r="H553">
            <v>2.86</v>
          </cell>
          <cell r="S553" t="str">
            <v>A1.2</v>
          </cell>
        </row>
        <row r="554">
          <cell r="H554">
            <v>0.51</v>
          </cell>
          <cell r="S554" t="str">
            <v>A1.2</v>
          </cell>
        </row>
        <row r="555">
          <cell r="H555">
            <v>1.84</v>
          </cell>
          <cell r="S555" t="str">
            <v>A1.2</v>
          </cell>
        </row>
        <row r="556">
          <cell r="H556">
            <v>0.74</v>
          </cell>
          <cell r="S556" t="str">
            <v>A1.2</v>
          </cell>
        </row>
        <row r="557">
          <cell r="H557">
            <v>1.1399999999999999</v>
          </cell>
          <cell r="S557" t="str">
            <v>A1.2</v>
          </cell>
        </row>
        <row r="558">
          <cell r="H558">
            <v>3.24</v>
          </cell>
          <cell r="S558" t="str">
            <v>A1.2</v>
          </cell>
        </row>
        <row r="559">
          <cell r="H559">
            <v>1.3</v>
          </cell>
          <cell r="S559" t="str">
            <v>A1.2</v>
          </cell>
        </row>
        <row r="560">
          <cell r="H560">
            <v>0.2</v>
          </cell>
          <cell r="S560" t="str">
            <v>A1.2</v>
          </cell>
        </row>
        <row r="561">
          <cell r="H561">
            <v>3.01</v>
          </cell>
          <cell r="S561" t="str">
            <v>A1.2</v>
          </cell>
        </row>
        <row r="562">
          <cell r="H562">
            <v>7.52</v>
          </cell>
          <cell r="S562" t="str">
            <v>A1.2</v>
          </cell>
        </row>
        <row r="563">
          <cell r="H563">
            <v>2.91</v>
          </cell>
          <cell r="S563" t="str">
            <v>A1.2</v>
          </cell>
        </row>
        <row r="564">
          <cell r="H564">
            <v>2.3199999999999998</v>
          </cell>
          <cell r="S564" t="str">
            <v>A1.2</v>
          </cell>
        </row>
        <row r="565">
          <cell r="H565">
            <v>1.1599999999999999</v>
          </cell>
          <cell r="S565" t="str">
            <v>A1.2</v>
          </cell>
        </row>
        <row r="566">
          <cell r="H566">
            <v>5.79</v>
          </cell>
          <cell r="S566" t="str">
            <v>A1.2</v>
          </cell>
        </row>
        <row r="567">
          <cell r="H567">
            <v>0.39</v>
          </cell>
          <cell r="S567" t="str">
            <v>A1.2</v>
          </cell>
        </row>
        <row r="568">
          <cell r="H568">
            <v>6.34</v>
          </cell>
          <cell r="S568" t="str">
            <v>A1.2</v>
          </cell>
        </row>
        <row r="569">
          <cell r="H569">
            <v>-0.13</v>
          </cell>
          <cell r="S569" t="str">
            <v>A1.2</v>
          </cell>
        </row>
        <row r="570">
          <cell r="H570">
            <v>23.44</v>
          </cell>
          <cell r="S570" t="str">
            <v>A1.2</v>
          </cell>
        </row>
        <row r="571">
          <cell r="H571">
            <v>-0.49</v>
          </cell>
          <cell r="S571" t="str">
            <v>A1.2</v>
          </cell>
        </row>
        <row r="572">
          <cell r="H572">
            <v>17.05</v>
          </cell>
          <cell r="S572" t="str">
            <v>A1.2</v>
          </cell>
        </row>
        <row r="573">
          <cell r="H573">
            <v>-0.35</v>
          </cell>
          <cell r="S573" t="str">
            <v>A1.2</v>
          </cell>
        </row>
        <row r="574">
          <cell r="H574">
            <v>-1.28</v>
          </cell>
          <cell r="S574" t="str">
            <v>A1.2</v>
          </cell>
        </row>
        <row r="575">
          <cell r="H575">
            <v>61.5</v>
          </cell>
          <cell r="S575" t="str">
            <v>A1.2</v>
          </cell>
        </row>
        <row r="576">
          <cell r="H576">
            <v>30.41</v>
          </cell>
          <cell r="S576" t="str">
            <v>A1.2</v>
          </cell>
        </row>
        <row r="577">
          <cell r="H577">
            <v>-0.63</v>
          </cell>
          <cell r="S577" t="str">
            <v>A1.2</v>
          </cell>
        </row>
        <row r="578">
          <cell r="H578">
            <v>-7.0000000000000007E-2</v>
          </cell>
          <cell r="S578" t="str">
            <v>A1.2</v>
          </cell>
        </row>
        <row r="579">
          <cell r="H579">
            <v>3.49</v>
          </cell>
          <cell r="S579" t="str">
            <v>A1.2</v>
          </cell>
        </row>
        <row r="580">
          <cell r="H580">
            <v>-1.02</v>
          </cell>
          <cell r="S580" t="str">
            <v>A1.2</v>
          </cell>
        </row>
        <row r="581">
          <cell r="H581">
            <v>49.13</v>
          </cell>
          <cell r="S581" t="str">
            <v>A1.2</v>
          </cell>
        </row>
        <row r="582">
          <cell r="H582">
            <v>324.51</v>
          </cell>
          <cell r="S582" t="str">
            <v>A1.2</v>
          </cell>
        </row>
        <row r="583">
          <cell r="H583">
            <v>-6.76</v>
          </cell>
          <cell r="S583" t="str">
            <v>A1.2</v>
          </cell>
        </row>
        <row r="584">
          <cell r="H584">
            <v>-1.1200000000000001</v>
          </cell>
          <cell r="S584" t="str">
            <v>A1.2</v>
          </cell>
        </row>
        <row r="585">
          <cell r="H585">
            <v>53.75</v>
          </cell>
          <cell r="S585" t="str">
            <v>A1.2</v>
          </cell>
        </row>
        <row r="586">
          <cell r="H586">
            <v>34.78</v>
          </cell>
          <cell r="S586" t="str">
            <v>A1.2</v>
          </cell>
        </row>
        <row r="587">
          <cell r="H587">
            <v>-0.72</v>
          </cell>
          <cell r="S587" t="str">
            <v>A1.2</v>
          </cell>
        </row>
        <row r="588">
          <cell r="H588">
            <v>-0.22</v>
          </cell>
          <cell r="S588" t="str">
            <v>A1.2</v>
          </cell>
        </row>
        <row r="589">
          <cell r="H589">
            <v>10.48</v>
          </cell>
          <cell r="S589" t="str">
            <v>A1.2</v>
          </cell>
        </row>
        <row r="590">
          <cell r="H590">
            <v>7.44</v>
          </cell>
          <cell r="S590" t="str">
            <v>A1.2</v>
          </cell>
        </row>
        <row r="591">
          <cell r="H591">
            <v>-0.15</v>
          </cell>
          <cell r="S591" t="str">
            <v>A1.2</v>
          </cell>
        </row>
        <row r="592">
          <cell r="H592">
            <v>1.81</v>
          </cell>
          <cell r="S592" t="str">
            <v>A1.2</v>
          </cell>
        </row>
        <row r="593">
          <cell r="H593">
            <v>1.36</v>
          </cell>
          <cell r="S593" t="str">
            <v>A1.2</v>
          </cell>
        </row>
        <row r="594">
          <cell r="H594">
            <v>-0.1</v>
          </cell>
          <cell r="S594" t="str">
            <v>A1.2</v>
          </cell>
        </row>
        <row r="595">
          <cell r="H595">
            <v>-0.13</v>
          </cell>
          <cell r="S595" t="str">
            <v>A1.2</v>
          </cell>
        </row>
        <row r="596">
          <cell r="H596">
            <v>-0.13</v>
          </cell>
          <cell r="S596" t="str">
            <v>A1.2</v>
          </cell>
        </row>
        <row r="597">
          <cell r="H597">
            <v>-0.1</v>
          </cell>
          <cell r="S597" t="str">
            <v>A1.2</v>
          </cell>
        </row>
        <row r="598">
          <cell r="H598">
            <v>-0.03</v>
          </cell>
          <cell r="S598" t="str">
            <v>A1.2</v>
          </cell>
        </row>
        <row r="599">
          <cell r="H599">
            <v>-0.04</v>
          </cell>
          <cell r="S599" t="str">
            <v>A1.2</v>
          </cell>
        </row>
        <row r="600">
          <cell r="H600">
            <v>-0.11</v>
          </cell>
          <cell r="S600" t="str">
            <v>A1.2</v>
          </cell>
        </row>
        <row r="601">
          <cell r="H601">
            <v>-0.08</v>
          </cell>
          <cell r="S601" t="str">
            <v>A1.2</v>
          </cell>
        </row>
        <row r="602">
          <cell r="H602">
            <v>-0.08</v>
          </cell>
          <cell r="S602" t="str">
            <v>A1.2</v>
          </cell>
        </row>
        <row r="603">
          <cell r="H603">
            <v>-0.11</v>
          </cell>
          <cell r="S603" t="str">
            <v>A1.2</v>
          </cell>
        </row>
        <row r="604">
          <cell r="H604">
            <v>-0.13</v>
          </cell>
          <cell r="S604" t="str">
            <v>A1.2</v>
          </cell>
        </row>
        <row r="605">
          <cell r="H605">
            <v>-0.1</v>
          </cell>
          <cell r="S605" t="str">
            <v>A1.2</v>
          </cell>
        </row>
        <row r="606">
          <cell r="H606">
            <v>-0.1</v>
          </cell>
          <cell r="S606" t="str">
            <v>A1.2</v>
          </cell>
        </row>
        <row r="607">
          <cell r="H607">
            <v>-0.13</v>
          </cell>
          <cell r="S607" t="str">
            <v>A1.2</v>
          </cell>
        </row>
        <row r="608">
          <cell r="H608">
            <v>-0.2</v>
          </cell>
          <cell r="S608" t="str">
            <v>A1.2</v>
          </cell>
        </row>
        <row r="609">
          <cell r="H609">
            <v>-0.15</v>
          </cell>
          <cell r="S609" t="str">
            <v>A1.2</v>
          </cell>
        </row>
        <row r="610">
          <cell r="H610">
            <v>-0.13</v>
          </cell>
          <cell r="S610" t="str">
            <v>A1.2</v>
          </cell>
        </row>
        <row r="611">
          <cell r="H611">
            <v>-0.1</v>
          </cell>
          <cell r="S611" t="str">
            <v>A1.2</v>
          </cell>
        </row>
        <row r="612">
          <cell r="H612">
            <v>-0.02</v>
          </cell>
          <cell r="S612" t="str">
            <v>A1.2</v>
          </cell>
        </row>
        <row r="613">
          <cell r="H613">
            <v>-0.02</v>
          </cell>
          <cell r="S613" t="str">
            <v>A1.2</v>
          </cell>
        </row>
        <row r="614">
          <cell r="H614">
            <v>1.86</v>
          </cell>
          <cell r="S614" t="str">
            <v>A1.2</v>
          </cell>
        </row>
        <row r="615">
          <cell r="H615">
            <v>2.4900000000000002</v>
          </cell>
          <cell r="S615" t="str">
            <v>A1.2</v>
          </cell>
        </row>
        <row r="616">
          <cell r="H616">
            <v>18.05</v>
          </cell>
          <cell r="S616" t="str">
            <v>A1.2</v>
          </cell>
        </row>
        <row r="617">
          <cell r="H617">
            <v>7.23</v>
          </cell>
          <cell r="S617" t="str">
            <v>A1.2</v>
          </cell>
        </row>
        <row r="618">
          <cell r="H618">
            <v>0.64</v>
          </cell>
          <cell r="S618" t="str">
            <v>A1.2</v>
          </cell>
        </row>
        <row r="619">
          <cell r="H619">
            <v>1.6</v>
          </cell>
          <cell r="S619" t="str">
            <v>A1.2</v>
          </cell>
        </row>
        <row r="620">
          <cell r="H620">
            <v>0.22</v>
          </cell>
          <cell r="S620" t="str">
            <v>A1.2</v>
          </cell>
        </row>
        <row r="621">
          <cell r="H621">
            <v>0.09</v>
          </cell>
          <cell r="S621" t="str">
            <v>A1.2</v>
          </cell>
        </row>
        <row r="622">
          <cell r="H622">
            <v>13.15</v>
          </cell>
          <cell r="S622" t="str">
            <v>A1.2</v>
          </cell>
        </row>
        <row r="623">
          <cell r="H623">
            <v>5.26</v>
          </cell>
          <cell r="S623" t="str">
            <v>A1.2</v>
          </cell>
        </row>
        <row r="624">
          <cell r="H624">
            <v>15.73</v>
          </cell>
          <cell r="S624" t="str">
            <v>A1.2</v>
          </cell>
        </row>
        <row r="625">
          <cell r="H625">
            <v>3.02</v>
          </cell>
          <cell r="S625" t="str">
            <v>A1.2</v>
          </cell>
        </row>
        <row r="626">
          <cell r="H626">
            <v>7.98</v>
          </cell>
          <cell r="S626" t="str">
            <v>A1.2</v>
          </cell>
        </row>
        <row r="627">
          <cell r="H627">
            <v>3.19</v>
          </cell>
          <cell r="S627" t="str">
            <v>A1.2</v>
          </cell>
        </row>
        <row r="628">
          <cell r="H628">
            <v>1.21</v>
          </cell>
          <cell r="S628" t="str">
            <v>A1.2</v>
          </cell>
        </row>
        <row r="629">
          <cell r="H629">
            <v>5.24</v>
          </cell>
          <cell r="S629" t="str">
            <v>A1.2</v>
          </cell>
        </row>
        <row r="630">
          <cell r="H630">
            <v>0.05</v>
          </cell>
          <cell r="S630" t="str">
            <v>A1.2</v>
          </cell>
        </row>
        <row r="631">
          <cell r="H631">
            <v>0.02</v>
          </cell>
          <cell r="S631" t="str">
            <v>A1.2</v>
          </cell>
        </row>
        <row r="632">
          <cell r="H632">
            <v>2.1</v>
          </cell>
          <cell r="S632" t="str">
            <v>A1.2</v>
          </cell>
        </row>
        <row r="633">
          <cell r="H633">
            <v>0.22</v>
          </cell>
          <cell r="S633" t="str">
            <v>A1.2</v>
          </cell>
        </row>
        <row r="634">
          <cell r="H634">
            <v>0.09</v>
          </cell>
          <cell r="S634" t="str">
            <v>A1.2</v>
          </cell>
        </row>
        <row r="635">
          <cell r="H635">
            <v>0.53</v>
          </cell>
          <cell r="S635" t="str">
            <v>A1.2</v>
          </cell>
        </row>
        <row r="636">
          <cell r="H636">
            <v>1.32</v>
          </cell>
          <cell r="S636" t="str">
            <v>A1.2</v>
          </cell>
        </row>
        <row r="637">
          <cell r="H637">
            <v>0.22</v>
          </cell>
          <cell r="S637" t="str">
            <v>A1.2</v>
          </cell>
        </row>
        <row r="638">
          <cell r="H638">
            <v>0.7</v>
          </cell>
          <cell r="S638" t="str">
            <v>A1.2</v>
          </cell>
        </row>
        <row r="639">
          <cell r="H639">
            <v>0.09</v>
          </cell>
          <cell r="S639" t="str">
            <v>A1.2</v>
          </cell>
        </row>
        <row r="640">
          <cell r="H640">
            <v>1.74</v>
          </cell>
          <cell r="S640" t="str">
            <v>A1.2</v>
          </cell>
        </row>
        <row r="641">
          <cell r="H641">
            <v>6.3</v>
          </cell>
          <cell r="S641" t="str">
            <v>A1.2</v>
          </cell>
        </row>
        <row r="642">
          <cell r="H642">
            <v>0.68</v>
          </cell>
          <cell r="S642" t="str">
            <v>A1.2</v>
          </cell>
        </row>
        <row r="643">
          <cell r="H643">
            <v>-0.01</v>
          </cell>
          <cell r="S643" t="str">
            <v>A1.2</v>
          </cell>
        </row>
        <row r="644">
          <cell r="H644">
            <v>-0.31</v>
          </cell>
          <cell r="S644" t="str">
            <v>A1.2</v>
          </cell>
        </row>
        <row r="645">
          <cell r="H645">
            <v>14.95</v>
          </cell>
          <cell r="S645" t="str">
            <v>A1.2</v>
          </cell>
        </row>
        <row r="646">
          <cell r="H646">
            <v>5.75</v>
          </cell>
          <cell r="S646" t="str">
            <v>A1.2</v>
          </cell>
        </row>
        <row r="647">
          <cell r="H647">
            <v>-0.12</v>
          </cell>
          <cell r="S647" t="str">
            <v>A1.2</v>
          </cell>
        </row>
        <row r="648">
          <cell r="H648">
            <v>0.68</v>
          </cell>
          <cell r="S648" t="str">
            <v>A1.2</v>
          </cell>
        </row>
        <row r="649">
          <cell r="H649">
            <v>-0.01</v>
          </cell>
          <cell r="S649" t="str">
            <v>A1.2</v>
          </cell>
        </row>
        <row r="650">
          <cell r="H650">
            <v>-0.11</v>
          </cell>
          <cell r="S650" t="str">
            <v>A1.2</v>
          </cell>
        </row>
        <row r="651">
          <cell r="H651">
            <v>5.45</v>
          </cell>
          <cell r="S651" t="str">
            <v>A1.2</v>
          </cell>
        </row>
        <row r="652">
          <cell r="H652">
            <v>-0.17</v>
          </cell>
          <cell r="S652" t="str">
            <v>A1.2</v>
          </cell>
        </row>
        <row r="653">
          <cell r="H653">
            <v>8.24</v>
          </cell>
          <cell r="S653" t="str">
            <v>A1.2</v>
          </cell>
        </row>
        <row r="654">
          <cell r="H654">
            <v>2.84</v>
          </cell>
          <cell r="S654" t="str">
            <v>A1.2</v>
          </cell>
        </row>
        <row r="655">
          <cell r="H655">
            <v>-0.06</v>
          </cell>
          <cell r="S655" t="str">
            <v>A1.2</v>
          </cell>
        </row>
        <row r="656">
          <cell r="H656">
            <v>-0.04</v>
          </cell>
          <cell r="S656" t="str">
            <v>A1.2</v>
          </cell>
        </row>
        <row r="657">
          <cell r="H657">
            <v>2.04</v>
          </cell>
          <cell r="S657" t="str">
            <v>A1.2</v>
          </cell>
        </row>
        <row r="658">
          <cell r="H658">
            <v>-0.01</v>
          </cell>
          <cell r="S658" t="str">
            <v>A1.2</v>
          </cell>
        </row>
        <row r="659">
          <cell r="H659">
            <v>0.68</v>
          </cell>
          <cell r="S659" t="str">
            <v>A1.2</v>
          </cell>
        </row>
        <row r="660">
          <cell r="H660">
            <v>0.68</v>
          </cell>
          <cell r="S660" t="str">
            <v>A1.2</v>
          </cell>
        </row>
        <row r="661">
          <cell r="H661">
            <v>-0.01</v>
          </cell>
          <cell r="S661" t="str">
            <v>A1.2</v>
          </cell>
        </row>
        <row r="662">
          <cell r="H662">
            <v>-0.01</v>
          </cell>
          <cell r="S662" t="str">
            <v>A1.2</v>
          </cell>
        </row>
        <row r="663">
          <cell r="H663">
            <v>0.68</v>
          </cell>
          <cell r="S663" t="str">
            <v>A1.2</v>
          </cell>
        </row>
        <row r="664">
          <cell r="H664">
            <v>-2.02</v>
          </cell>
          <cell r="S664" t="str">
            <v>2.2.1</v>
          </cell>
        </row>
        <row r="665">
          <cell r="H665">
            <v>48.21</v>
          </cell>
          <cell r="S665" t="str">
            <v>2.2.1</v>
          </cell>
        </row>
        <row r="666">
          <cell r="H666">
            <v>0.59</v>
          </cell>
          <cell r="S666" t="str">
            <v>2.2.1</v>
          </cell>
        </row>
        <row r="667">
          <cell r="H667">
            <v>10.89</v>
          </cell>
          <cell r="S667" t="str">
            <v>A1.2</v>
          </cell>
        </row>
        <row r="668">
          <cell r="H668">
            <v>4.3600000000000003</v>
          </cell>
          <cell r="S668" t="str">
            <v>A1.2</v>
          </cell>
        </row>
        <row r="669">
          <cell r="H669">
            <v>323.18</v>
          </cell>
          <cell r="S669" t="str">
            <v>A1.2</v>
          </cell>
        </row>
        <row r="670">
          <cell r="H670">
            <v>-6.73</v>
          </cell>
          <cell r="S670" t="str">
            <v>A1.2</v>
          </cell>
        </row>
        <row r="671">
          <cell r="H671">
            <v>-2.27</v>
          </cell>
          <cell r="S671" t="str">
            <v>A1.2</v>
          </cell>
        </row>
        <row r="672">
          <cell r="H672">
            <v>108.95</v>
          </cell>
          <cell r="S672" t="str">
            <v>A1.2</v>
          </cell>
        </row>
        <row r="673">
          <cell r="H673">
            <v>1.6</v>
          </cell>
          <cell r="S673" t="str">
            <v>A1.2</v>
          </cell>
        </row>
        <row r="674">
          <cell r="H674">
            <v>2.13</v>
          </cell>
          <cell r="S674" t="str">
            <v>A1.2</v>
          </cell>
        </row>
        <row r="675">
          <cell r="H675">
            <v>2.5499999999999998</v>
          </cell>
          <cell r="S675" t="str">
            <v>A1.2</v>
          </cell>
        </row>
        <row r="676">
          <cell r="H676">
            <v>1.02</v>
          </cell>
          <cell r="S676" t="str">
            <v>A1.2</v>
          </cell>
        </row>
        <row r="677">
          <cell r="H677">
            <v>0.84</v>
          </cell>
          <cell r="S677" t="str">
            <v>A1.2</v>
          </cell>
        </row>
        <row r="678">
          <cell r="H678">
            <v>0.34</v>
          </cell>
          <cell r="S678" t="str">
            <v>A1.2</v>
          </cell>
        </row>
        <row r="679">
          <cell r="H679">
            <v>23.14</v>
          </cell>
          <cell r="S679" t="str">
            <v>A1.2</v>
          </cell>
        </row>
        <row r="680">
          <cell r="H680">
            <v>9.26</v>
          </cell>
          <cell r="S680" t="str">
            <v>A1.2</v>
          </cell>
        </row>
        <row r="681">
          <cell r="H681">
            <v>13.92</v>
          </cell>
          <cell r="S681" t="str">
            <v>A1.2</v>
          </cell>
        </row>
        <row r="682">
          <cell r="H682">
            <v>-0.28999999999999998</v>
          </cell>
          <cell r="S682" t="str">
            <v>A1.2</v>
          </cell>
        </row>
        <row r="683">
          <cell r="H683">
            <v>34.31</v>
          </cell>
          <cell r="S683" t="str">
            <v>A1.2</v>
          </cell>
        </row>
        <row r="684">
          <cell r="H684">
            <v>-0.71</v>
          </cell>
          <cell r="S684" t="str">
            <v>A1.2</v>
          </cell>
        </row>
        <row r="685">
          <cell r="H685">
            <v>3.48</v>
          </cell>
          <cell r="S685" t="str">
            <v>A1.2</v>
          </cell>
        </row>
        <row r="686">
          <cell r="H686">
            <v>-7.0000000000000007E-2</v>
          </cell>
          <cell r="S686" t="str">
            <v>A1.2</v>
          </cell>
        </row>
        <row r="687">
          <cell r="H687">
            <v>0.01</v>
          </cell>
          <cell r="S687" t="str">
            <v>A1.2</v>
          </cell>
        </row>
        <row r="688">
          <cell r="H688">
            <v>1687.3</v>
          </cell>
          <cell r="S688" t="str">
            <v>01.01.01</v>
          </cell>
        </row>
        <row r="689">
          <cell r="H689">
            <v>1687.3</v>
          </cell>
          <cell r="S689" t="str">
            <v>2.2.3</v>
          </cell>
        </row>
        <row r="690">
          <cell r="H690">
            <v>1205.21</v>
          </cell>
          <cell r="S690" t="str">
            <v>2.2.3</v>
          </cell>
        </row>
        <row r="691">
          <cell r="H691">
            <v>180.78</v>
          </cell>
          <cell r="S691" t="str">
            <v>2.2.3</v>
          </cell>
        </row>
        <row r="692">
          <cell r="H692">
            <v>-1687.3</v>
          </cell>
          <cell r="S692" t="str">
            <v>01.01.01</v>
          </cell>
        </row>
        <row r="693">
          <cell r="H693">
            <v>-128.44</v>
          </cell>
          <cell r="S693" t="str">
            <v>2.2.3</v>
          </cell>
        </row>
        <row r="694">
          <cell r="H694">
            <v>0</v>
          </cell>
          <cell r="S694" t="str">
            <v>01.01.01</v>
          </cell>
        </row>
        <row r="695">
          <cell r="H695">
            <v>70.52</v>
          </cell>
          <cell r="S695" t="str">
            <v>01.01.01</v>
          </cell>
        </row>
        <row r="696">
          <cell r="H696">
            <v>-370.71</v>
          </cell>
          <cell r="S696" t="str">
            <v>2.2.3</v>
          </cell>
        </row>
        <row r="697">
          <cell r="H697">
            <v>7713.35</v>
          </cell>
          <cell r="S697" t="str">
            <v>2.2.3</v>
          </cell>
        </row>
        <row r="698">
          <cell r="H698">
            <v>1157</v>
          </cell>
          <cell r="S698" t="str">
            <v>2.2.3</v>
          </cell>
        </row>
        <row r="699">
          <cell r="H699">
            <v>-1687.3</v>
          </cell>
          <cell r="S699" t="str">
            <v>2.2.3</v>
          </cell>
        </row>
        <row r="700">
          <cell r="H700">
            <v>-1205.21</v>
          </cell>
          <cell r="S700" t="str">
            <v>2.2.3</v>
          </cell>
        </row>
        <row r="701">
          <cell r="H701">
            <v>-180.78</v>
          </cell>
          <cell r="S701" t="str">
            <v>2.2.3</v>
          </cell>
        </row>
        <row r="702">
          <cell r="H702">
            <v>-111.73</v>
          </cell>
          <cell r="S702" t="str">
            <v>2.2.3</v>
          </cell>
        </row>
        <row r="703">
          <cell r="H703">
            <v>0</v>
          </cell>
          <cell r="S703" t="str">
            <v>2.2.3</v>
          </cell>
        </row>
        <row r="704">
          <cell r="H704">
            <v>240.17</v>
          </cell>
          <cell r="S704" t="str">
            <v>2.2.3</v>
          </cell>
        </row>
        <row r="705">
          <cell r="H705">
            <v>1154.8399999999999</v>
          </cell>
          <cell r="S705" t="str">
            <v>2.2.3</v>
          </cell>
        </row>
        <row r="706">
          <cell r="H706">
            <v>173.23</v>
          </cell>
          <cell r="S706" t="str">
            <v>2.2.3</v>
          </cell>
        </row>
        <row r="707">
          <cell r="H707">
            <v>1616.78</v>
          </cell>
          <cell r="S707" t="str">
            <v>2.2.3</v>
          </cell>
        </row>
        <row r="708">
          <cell r="H708">
            <v>-54.4</v>
          </cell>
          <cell r="S708" t="str">
            <v>01.01.01</v>
          </cell>
        </row>
        <row r="709">
          <cell r="H709">
            <v>-20.46</v>
          </cell>
          <cell r="S709" t="str">
            <v>01.01.01</v>
          </cell>
        </row>
        <row r="710">
          <cell r="H710">
            <v>107.58</v>
          </cell>
          <cell r="S710" t="str">
            <v>2.2.3</v>
          </cell>
        </row>
        <row r="711">
          <cell r="H711">
            <v>37.270000000000003</v>
          </cell>
          <cell r="S711" t="str">
            <v>2.2.3</v>
          </cell>
        </row>
        <row r="712">
          <cell r="H712">
            <v>-19.510000000000002</v>
          </cell>
          <cell r="S712" t="str">
            <v>2.2.3</v>
          </cell>
        </row>
        <row r="713">
          <cell r="H713">
            <v>2844.23</v>
          </cell>
          <cell r="S713" t="str">
            <v>2.2.3</v>
          </cell>
        </row>
        <row r="714">
          <cell r="H714">
            <v>426.63</v>
          </cell>
          <cell r="S714" t="str">
            <v>2.2.3</v>
          </cell>
        </row>
        <row r="715">
          <cell r="H715">
            <v>8.8800000000000008</v>
          </cell>
          <cell r="S715" t="str">
            <v>A1.2</v>
          </cell>
        </row>
        <row r="716">
          <cell r="H716">
            <v>6.65</v>
          </cell>
          <cell r="S716" t="str">
            <v>A1.2</v>
          </cell>
        </row>
        <row r="717">
          <cell r="H717">
            <v>0.02</v>
          </cell>
          <cell r="S717" t="str">
            <v>A1.2</v>
          </cell>
        </row>
        <row r="718">
          <cell r="H718">
            <v>0.02</v>
          </cell>
          <cell r="S718" t="str">
            <v>A1.2</v>
          </cell>
        </row>
        <row r="719">
          <cell r="H719">
            <v>0.02</v>
          </cell>
          <cell r="S719" t="str">
            <v>A1.2</v>
          </cell>
        </row>
        <row r="720">
          <cell r="H720">
            <v>0.02</v>
          </cell>
          <cell r="S720" t="str">
            <v>A1.2</v>
          </cell>
        </row>
        <row r="721">
          <cell r="H721">
            <v>0.04</v>
          </cell>
          <cell r="S721" t="str">
            <v>A1.2</v>
          </cell>
        </row>
        <row r="722">
          <cell r="H722">
            <v>0.05</v>
          </cell>
          <cell r="S722" t="str">
            <v>A1.2</v>
          </cell>
        </row>
        <row r="723">
          <cell r="H723">
            <v>0.1</v>
          </cell>
          <cell r="S723" t="str">
            <v>A1.2</v>
          </cell>
        </row>
        <row r="724">
          <cell r="H724">
            <v>7.0000000000000007E-2</v>
          </cell>
          <cell r="S724" t="str">
            <v>A1.2</v>
          </cell>
        </row>
        <row r="725">
          <cell r="H725">
            <v>0.09</v>
          </cell>
          <cell r="S725" t="str">
            <v>A1.2</v>
          </cell>
        </row>
        <row r="726">
          <cell r="H726">
            <v>0.12</v>
          </cell>
          <cell r="S726" t="str">
            <v>A1.2</v>
          </cell>
        </row>
        <row r="727">
          <cell r="H727">
            <v>0.14000000000000001</v>
          </cell>
          <cell r="S727" t="str">
            <v>A1.2</v>
          </cell>
        </row>
        <row r="728">
          <cell r="H728">
            <v>0.11</v>
          </cell>
          <cell r="S728" t="str">
            <v>A1.2</v>
          </cell>
        </row>
        <row r="729">
          <cell r="H729">
            <v>2.2400000000000002</v>
          </cell>
          <cell r="S729" t="str">
            <v>A1.2</v>
          </cell>
        </row>
        <row r="730">
          <cell r="H730">
            <v>2.99</v>
          </cell>
          <cell r="S730" t="str">
            <v>A1.2</v>
          </cell>
        </row>
        <row r="731">
          <cell r="H731">
            <v>0.3</v>
          </cell>
          <cell r="S731" t="str">
            <v>A1.2</v>
          </cell>
        </row>
        <row r="732">
          <cell r="H732">
            <v>0.23</v>
          </cell>
          <cell r="S732" t="str">
            <v>A1.2</v>
          </cell>
        </row>
        <row r="733">
          <cell r="H733">
            <v>0.25</v>
          </cell>
          <cell r="S733" t="str">
            <v>A1.2</v>
          </cell>
        </row>
        <row r="734">
          <cell r="H734">
            <v>0.33</v>
          </cell>
          <cell r="S734" t="str">
            <v>A1.2</v>
          </cell>
        </row>
        <row r="735">
          <cell r="H735">
            <v>0.12</v>
          </cell>
          <cell r="S735" t="str">
            <v>A1.2</v>
          </cell>
        </row>
        <row r="736">
          <cell r="H736">
            <v>0.09</v>
          </cell>
          <cell r="S736" t="str">
            <v>A1.2</v>
          </cell>
        </row>
        <row r="737">
          <cell r="H737">
            <v>0.02</v>
          </cell>
          <cell r="S737" t="str">
            <v>A1.2</v>
          </cell>
        </row>
        <row r="738">
          <cell r="H738">
            <v>0.02</v>
          </cell>
          <cell r="S738" t="str">
            <v>A1.2</v>
          </cell>
        </row>
        <row r="739">
          <cell r="H739">
            <v>0.24</v>
          </cell>
          <cell r="S739" t="str">
            <v>A1.2</v>
          </cell>
        </row>
        <row r="740">
          <cell r="H740">
            <v>0.18</v>
          </cell>
          <cell r="S740" t="str">
            <v>A1.2</v>
          </cell>
        </row>
        <row r="741">
          <cell r="H741">
            <v>0.04</v>
          </cell>
          <cell r="S741" t="str">
            <v>A1.2</v>
          </cell>
        </row>
        <row r="742">
          <cell r="H742">
            <v>0.05</v>
          </cell>
          <cell r="S742" t="str">
            <v>A1.2</v>
          </cell>
        </row>
        <row r="743">
          <cell r="H743">
            <v>0.05</v>
          </cell>
          <cell r="S743" t="str">
            <v>A1.2</v>
          </cell>
        </row>
        <row r="744">
          <cell r="H744">
            <v>0.04</v>
          </cell>
          <cell r="S744" t="str">
            <v>A1.2</v>
          </cell>
        </row>
        <row r="745">
          <cell r="H745">
            <v>-3.62</v>
          </cell>
          <cell r="S745" t="str">
            <v>A1.2</v>
          </cell>
        </row>
        <row r="746">
          <cell r="H746">
            <v>-2.71</v>
          </cell>
          <cell r="S746" t="str">
            <v>A1.2</v>
          </cell>
        </row>
        <row r="747">
          <cell r="H747">
            <v>0.93</v>
          </cell>
          <cell r="S747" t="str">
            <v>A1.2</v>
          </cell>
        </row>
        <row r="748">
          <cell r="H748">
            <v>1.26</v>
          </cell>
          <cell r="S748" t="str">
            <v>A1.2</v>
          </cell>
        </row>
        <row r="749">
          <cell r="H749">
            <v>12.38</v>
          </cell>
          <cell r="S749" t="str">
            <v>A1.2</v>
          </cell>
        </row>
        <row r="750">
          <cell r="H750">
            <v>4.95</v>
          </cell>
          <cell r="S750" t="str">
            <v>A1.2</v>
          </cell>
        </row>
        <row r="751">
          <cell r="H751">
            <v>0.41</v>
          </cell>
          <cell r="S751" t="str">
            <v>A1.2</v>
          </cell>
        </row>
        <row r="752">
          <cell r="H752">
            <v>0.2</v>
          </cell>
          <cell r="S752" t="str">
            <v>A1.2</v>
          </cell>
        </row>
        <row r="753">
          <cell r="H753">
            <v>0.08</v>
          </cell>
          <cell r="S753" t="str">
            <v>A1.2</v>
          </cell>
        </row>
        <row r="754">
          <cell r="H754">
            <v>0.16</v>
          </cell>
          <cell r="S754" t="str">
            <v>A1.2</v>
          </cell>
        </row>
        <row r="755">
          <cell r="H755">
            <v>1.24</v>
          </cell>
          <cell r="S755" t="str">
            <v>A1.2</v>
          </cell>
        </row>
        <row r="756">
          <cell r="H756">
            <v>9.75</v>
          </cell>
          <cell r="S756" t="str">
            <v>A1.2</v>
          </cell>
        </row>
        <row r="757">
          <cell r="H757">
            <v>0.5</v>
          </cell>
          <cell r="S757" t="str">
            <v>A1.2</v>
          </cell>
        </row>
        <row r="758">
          <cell r="H758">
            <v>3.9</v>
          </cell>
          <cell r="S758" t="str">
            <v>A1.2</v>
          </cell>
        </row>
        <row r="759">
          <cell r="H759">
            <v>1.06</v>
          </cell>
          <cell r="S759" t="str">
            <v>A1.2</v>
          </cell>
        </row>
        <row r="760">
          <cell r="H760">
            <v>0.86</v>
          </cell>
          <cell r="S760" t="str">
            <v>A1.2</v>
          </cell>
        </row>
        <row r="761">
          <cell r="H761">
            <v>0.34</v>
          </cell>
          <cell r="S761" t="str">
            <v>A1.2</v>
          </cell>
        </row>
        <row r="762">
          <cell r="H762">
            <v>0.42</v>
          </cell>
          <cell r="S762" t="str">
            <v>A1.2</v>
          </cell>
        </row>
        <row r="763">
          <cell r="H763">
            <v>0.41</v>
          </cell>
          <cell r="S763" t="str">
            <v>A1.2</v>
          </cell>
        </row>
        <row r="764">
          <cell r="H764">
            <v>0.49</v>
          </cell>
          <cell r="S764" t="str">
            <v>A1.2</v>
          </cell>
        </row>
        <row r="765">
          <cell r="H765">
            <v>0.2</v>
          </cell>
          <cell r="S765" t="str">
            <v>A1.2</v>
          </cell>
        </row>
        <row r="766">
          <cell r="H766">
            <v>0.16</v>
          </cell>
          <cell r="S766" t="str">
            <v>A1.2</v>
          </cell>
        </row>
        <row r="767">
          <cell r="H767">
            <v>0.43</v>
          </cell>
          <cell r="S767" t="str">
            <v>A1.2</v>
          </cell>
        </row>
        <row r="768">
          <cell r="H768">
            <v>0.82</v>
          </cell>
          <cell r="S768" t="str">
            <v>A1.2</v>
          </cell>
        </row>
        <row r="769">
          <cell r="H769">
            <v>0.22</v>
          </cell>
          <cell r="S769" t="str">
            <v>A1.2</v>
          </cell>
        </row>
        <row r="770">
          <cell r="H770">
            <v>0.33</v>
          </cell>
          <cell r="S770" t="str">
            <v>A1.2</v>
          </cell>
        </row>
        <row r="771">
          <cell r="H771">
            <v>0.17</v>
          </cell>
          <cell r="S771" t="str">
            <v>A1.2</v>
          </cell>
        </row>
        <row r="772">
          <cell r="H772">
            <v>1.06</v>
          </cell>
          <cell r="S772" t="str">
            <v>A1.2</v>
          </cell>
        </row>
        <row r="773">
          <cell r="H773">
            <v>0.42</v>
          </cell>
          <cell r="S773" t="str">
            <v>A1.2</v>
          </cell>
        </row>
        <row r="774">
          <cell r="H774">
            <v>0.09</v>
          </cell>
          <cell r="S774" t="str">
            <v>A1.2</v>
          </cell>
        </row>
        <row r="775">
          <cell r="H775">
            <v>0.43</v>
          </cell>
          <cell r="S775" t="str">
            <v>A1.2</v>
          </cell>
        </row>
        <row r="776">
          <cell r="H776">
            <v>0.25</v>
          </cell>
          <cell r="S776" t="str">
            <v>A1.2</v>
          </cell>
        </row>
        <row r="777">
          <cell r="H777">
            <v>0.17</v>
          </cell>
          <cell r="S777" t="str">
            <v>A1.2</v>
          </cell>
        </row>
        <row r="778">
          <cell r="H778">
            <v>0.64</v>
          </cell>
          <cell r="S778" t="str">
            <v>A1.2</v>
          </cell>
        </row>
        <row r="779">
          <cell r="H779">
            <v>0.7</v>
          </cell>
          <cell r="S779" t="str">
            <v>A1.2</v>
          </cell>
        </row>
        <row r="780">
          <cell r="H780">
            <v>1.76</v>
          </cell>
          <cell r="S780" t="str">
            <v>A1.2</v>
          </cell>
        </row>
        <row r="781">
          <cell r="H781">
            <v>4.32</v>
          </cell>
          <cell r="S781" t="str">
            <v>A1.2</v>
          </cell>
        </row>
        <row r="782">
          <cell r="H782">
            <v>18.420000000000002</v>
          </cell>
          <cell r="S782" t="str">
            <v>A1.2</v>
          </cell>
        </row>
        <row r="783">
          <cell r="H783">
            <v>-0.38</v>
          </cell>
          <cell r="S783" t="str">
            <v>A1.2</v>
          </cell>
        </row>
        <row r="784">
          <cell r="H784">
            <v>1449.32</v>
          </cell>
          <cell r="S784" t="str">
            <v>A1.2</v>
          </cell>
        </row>
        <row r="785">
          <cell r="H785">
            <v>-30.18</v>
          </cell>
          <cell r="S785" t="str">
            <v>A1.2</v>
          </cell>
        </row>
        <row r="786">
          <cell r="H786">
            <v>18.13</v>
          </cell>
          <cell r="S786" t="str">
            <v>A1.2</v>
          </cell>
        </row>
        <row r="787">
          <cell r="H787">
            <v>-0.38</v>
          </cell>
          <cell r="S787" t="str">
            <v>A1.2</v>
          </cell>
        </row>
        <row r="788">
          <cell r="H788">
            <v>-0.14000000000000001</v>
          </cell>
          <cell r="S788" t="str">
            <v>A1.2</v>
          </cell>
        </row>
        <row r="789">
          <cell r="H789">
            <v>6.7</v>
          </cell>
          <cell r="S789" t="str">
            <v>A1.2</v>
          </cell>
        </row>
        <row r="790">
          <cell r="H790">
            <v>-0.09</v>
          </cell>
          <cell r="S790" t="str">
            <v>A1.2</v>
          </cell>
        </row>
        <row r="791">
          <cell r="H791">
            <v>-0.13</v>
          </cell>
          <cell r="S791" t="str">
            <v>A1.2</v>
          </cell>
        </row>
        <row r="792">
          <cell r="H792">
            <v>-0.09</v>
          </cell>
          <cell r="S792" t="str">
            <v>A1.2</v>
          </cell>
        </row>
        <row r="793">
          <cell r="H793">
            <v>-0.17</v>
          </cell>
          <cell r="S793" t="str">
            <v>A1.2</v>
          </cell>
        </row>
        <row r="794">
          <cell r="H794">
            <v>-0.13</v>
          </cell>
          <cell r="S794" t="str">
            <v>A1.2</v>
          </cell>
        </row>
        <row r="795">
          <cell r="H795">
            <v>1.98</v>
          </cell>
          <cell r="S795" t="str">
            <v>A1.2</v>
          </cell>
        </row>
        <row r="796">
          <cell r="H796">
            <v>0.79</v>
          </cell>
          <cell r="S796" t="str">
            <v>A.1.1</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zoomScale="80" zoomScaleNormal="80" workbookViewId="0">
      <selection activeCell="B3" sqref="B3"/>
    </sheetView>
  </sheetViews>
  <sheetFormatPr defaultColWidth="8.81640625" defaultRowHeight="14.5" x14ac:dyDescent="0.35"/>
  <cols>
    <col min="2" max="2" width="127.453125" customWidth="1"/>
  </cols>
  <sheetData>
    <row r="2" spans="2:5" ht="36.75" customHeight="1" thickBot="1" x14ac:dyDescent="0.4">
      <c r="B2" s="390" t="s">
        <v>0</v>
      </c>
      <c r="C2" s="390"/>
      <c r="D2" s="390"/>
      <c r="E2" s="390"/>
    </row>
    <row r="3" spans="2:5" ht="295.5" customHeight="1" thickBot="1" x14ac:dyDescent="0.4">
      <c r="B3" s="125" t="s">
        <v>1</v>
      </c>
    </row>
  </sheetData>
  <sheetProtection sheet="1" objects="1" scenarios="1"/>
  <mergeCells count="1">
    <mergeCell ref="B2:E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J6" sqref="J6"/>
    </sheetView>
  </sheetViews>
  <sheetFormatPr defaultColWidth="8.81640625" defaultRowHeight="14.5" x14ac:dyDescent="0.35"/>
  <sheetData>
    <row r="1" spans="1:1" x14ac:dyDescent="0.35">
      <c r="A1" s="87">
        <v>0</v>
      </c>
    </row>
    <row r="2" spans="1:1" x14ac:dyDescent="0.35">
      <c r="A2" s="87">
        <v>0.2</v>
      </c>
    </row>
    <row r="3" spans="1:1" x14ac:dyDescent="0.35">
      <c r="A3" s="87">
        <v>0.4</v>
      </c>
    </row>
    <row r="4" spans="1:1" x14ac:dyDescent="0.35">
      <c r="A4" s="87">
        <v>0.6</v>
      </c>
    </row>
    <row r="5" spans="1:1" x14ac:dyDescent="0.35">
      <c r="A5" s="87">
        <v>0.8</v>
      </c>
    </row>
    <row r="6" spans="1:1" x14ac:dyDescent="0.35">
      <c r="A6" s="87">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defaultColWidth="8.81640625" defaultRowHeight="14.5" x14ac:dyDescent="0.35"/>
  <sheetData>
    <row r="1" spans="1:2" x14ac:dyDescent="0.35">
      <c r="A1" s="48" t="s">
        <v>211</v>
      </c>
      <c r="B1" s="49" t="s">
        <v>212</v>
      </c>
    </row>
    <row r="2" spans="1:2" x14ac:dyDescent="0.35">
      <c r="A2" s="50" t="s">
        <v>213</v>
      </c>
      <c r="B2" s="51" t="s">
        <v>214</v>
      </c>
    </row>
    <row r="3" spans="1:2" x14ac:dyDescent="0.35">
      <c r="A3" s="50" t="s">
        <v>215</v>
      </c>
      <c r="B3" s="51" t="s">
        <v>216</v>
      </c>
    </row>
    <row r="4" spans="1:2" x14ac:dyDescent="0.35">
      <c r="A4" s="50" t="s">
        <v>217</v>
      </c>
      <c r="B4" s="51" t="s">
        <v>218</v>
      </c>
    </row>
    <row r="5" spans="1:2" x14ac:dyDescent="0.35">
      <c r="A5" s="50" t="s">
        <v>219</v>
      </c>
      <c r="B5" s="51" t="s">
        <v>220</v>
      </c>
    </row>
    <row r="6" spans="1:2" x14ac:dyDescent="0.35">
      <c r="A6" s="50" t="s">
        <v>221</v>
      </c>
      <c r="B6" s="51" t="s">
        <v>222</v>
      </c>
    </row>
    <row r="7" spans="1:2" x14ac:dyDescent="0.35">
      <c r="A7" s="50" t="s">
        <v>223</v>
      </c>
      <c r="B7" s="51" t="s">
        <v>224</v>
      </c>
    </row>
    <row r="8" spans="1:2" x14ac:dyDescent="0.35">
      <c r="A8" s="50" t="s">
        <v>225</v>
      </c>
      <c r="B8" s="51" t="s">
        <v>226</v>
      </c>
    </row>
    <row r="9" spans="1:2" x14ac:dyDescent="0.35">
      <c r="A9" s="50" t="s">
        <v>227</v>
      </c>
      <c r="B9" s="51" t="s">
        <v>228</v>
      </c>
    </row>
    <row r="10" spans="1:2" x14ac:dyDescent="0.35">
      <c r="A10" s="50" t="s">
        <v>229</v>
      </c>
      <c r="B10" s="51" t="s">
        <v>230</v>
      </c>
    </row>
    <row r="11" spans="1:2" x14ac:dyDescent="0.35">
      <c r="A11" s="50" t="s">
        <v>231</v>
      </c>
      <c r="B11" s="51" t="s">
        <v>232</v>
      </c>
    </row>
    <row r="12" spans="1:2" x14ac:dyDescent="0.35">
      <c r="A12" s="50" t="s">
        <v>233</v>
      </c>
      <c r="B12" s="51" t="s">
        <v>234</v>
      </c>
    </row>
    <row r="13" spans="1:2" x14ac:dyDescent="0.35">
      <c r="A13" s="50" t="s">
        <v>235</v>
      </c>
      <c r="B13" s="51" t="s">
        <v>236</v>
      </c>
    </row>
    <row r="14" spans="1:2" x14ac:dyDescent="0.35">
      <c r="A14" s="50" t="s">
        <v>237</v>
      </c>
      <c r="B14" s="51" t="s">
        <v>238</v>
      </c>
    </row>
    <row r="15" spans="1:2" x14ac:dyDescent="0.35">
      <c r="A15" s="50" t="s">
        <v>239</v>
      </c>
      <c r="B15" s="51" t="s">
        <v>240</v>
      </c>
    </row>
    <row r="16" spans="1:2" x14ac:dyDescent="0.35">
      <c r="A16" s="50" t="s">
        <v>241</v>
      </c>
      <c r="B16" s="51" t="s">
        <v>242</v>
      </c>
    </row>
    <row r="17" spans="1:2" x14ac:dyDescent="0.35">
      <c r="A17" s="50" t="s">
        <v>243</v>
      </c>
      <c r="B17" s="51" t="s">
        <v>244</v>
      </c>
    </row>
    <row r="18" spans="1:2" x14ac:dyDescent="0.35">
      <c r="A18" s="50" t="s">
        <v>245</v>
      </c>
      <c r="B18" s="51" t="s">
        <v>246</v>
      </c>
    </row>
    <row r="19" spans="1:2" x14ac:dyDescent="0.35">
      <c r="A19" s="50" t="s">
        <v>247</v>
      </c>
      <c r="B19" s="51" t="s">
        <v>248</v>
      </c>
    </row>
    <row r="20" spans="1:2" x14ac:dyDescent="0.35">
      <c r="A20" s="50" t="s">
        <v>249</v>
      </c>
      <c r="B20" s="51" t="s">
        <v>250</v>
      </c>
    </row>
    <row r="21" spans="1:2" x14ac:dyDescent="0.35">
      <c r="A21" s="50" t="s">
        <v>251</v>
      </c>
      <c r="B21" s="51" t="s">
        <v>252</v>
      </c>
    </row>
    <row r="22" spans="1:2" x14ac:dyDescent="0.35">
      <c r="A22" s="50" t="s">
        <v>253</v>
      </c>
      <c r="B22" s="51" t="s">
        <v>254</v>
      </c>
    </row>
    <row r="23" spans="1:2" x14ac:dyDescent="0.35">
      <c r="A23" s="50" t="s">
        <v>255</v>
      </c>
      <c r="B23" s="51" t="s">
        <v>256</v>
      </c>
    </row>
    <row r="24" spans="1:2" x14ac:dyDescent="0.35">
      <c r="A24" s="50" t="s">
        <v>257</v>
      </c>
      <c r="B24" s="51" t="s">
        <v>258</v>
      </c>
    </row>
    <row r="25" spans="1:2" x14ac:dyDescent="0.35">
      <c r="A25" s="50" t="s">
        <v>259</v>
      </c>
      <c r="B25" s="51" t="s">
        <v>260</v>
      </c>
    </row>
    <row r="26" spans="1:2" x14ac:dyDescent="0.35">
      <c r="A26" s="50" t="s">
        <v>261</v>
      </c>
      <c r="B26" s="51" t="s">
        <v>262</v>
      </c>
    </row>
    <row r="27" spans="1:2" x14ac:dyDescent="0.35">
      <c r="A27" s="50" t="s">
        <v>263</v>
      </c>
      <c r="B27" s="51" t="s">
        <v>264</v>
      </c>
    </row>
    <row r="28" spans="1:2" x14ac:dyDescent="0.35">
      <c r="A28" s="50" t="s">
        <v>265</v>
      </c>
      <c r="B28" s="51" t="s">
        <v>266</v>
      </c>
    </row>
    <row r="29" spans="1:2" x14ac:dyDescent="0.35">
      <c r="A29" s="50" t="s">
        <v>267</v>
      </c>
      <c r="B29" s="51" t="s">
        <v>268</v>
      </c>
    </row>
    <row r="30" spans="1:2" x14ac:dyDescent="0.35">
      <c r="A30" s="50" t="s">
        <v>269</v>
      </c>
      <c r="B30" s="51" t="s">
        <v>270</v>
      </c>
    </row>
    <row r="31" spans="1:2" x14ac:dyDescent="0.35">
      <c r="A31" s="50" t="s">
        <v>271</v>
      </c>
      <c r="B31" s="51" t="s">
        <v>272</v>
      </c>
    </row>
    <row r="32" spans="1:2" x14ac:dyDescent="0.35">
      <c r="A32" s="50" t="s">
        <v>273</v>
      </c>
      <c r="B32" s="51" t="s">
        <v>274</v>
      </c>
    </row>
    <row r="33" spans="1:2" x14ac:dyDescent="0.35">
      <c r="A33" s="50" t="s">
        <v>275</v>
      </c>
      <c r="B33" s="51" t="s">
        <v>276</v>
      </c>
    </row>
    <row r="34" spans="1:2" x14ac:dyDescent="0.35">
      <c r="A34" s="50" t="s">
        <v>277</v>
      </c>
      <c r="B34" s="51" t="s">
        <v>278</v>
      </c>
    </row>
    <row r="35" spans="1:2" x14ac:dyDescent="0.35">
      <c r="A35" s="50" t="s">
        <v>279</v>
      </c>
      <c r="B35" s="51" t="s">
        <v>280</v>
      </c>
    </row>
    <row r="36" spans="1:2" x14ac:dyDescent="0.35">
      <c r="A36" s="50" t="s">
        <v>281</v>
      </c>
      <c r="B36" s="51" t="s">
        <v>282</v>
      </c>
    </row>
    <row r="37" spans="1:2" x14ac:dyDescent="0.35">
      <c r="A37" s="50" t="s">
        <v>283</v>
      </c>
      <c r="B37" s="51" t="s">
        <v>284</v>
      </c>
    </row>
    <row r="38" spans="1:2" x14ac:dyDescent="0.35">
      <c r="A38" s="50" t="s">
        <v>285</v>
      </c>
      <c r="B38" s="51" t="s">
        <v>286</v>
      </c>
    </row>
    <row r="39" spans="1:2" x14ac:dyDescent="0.35">
      <c r="A39" s="50" t="s">
        <v>287</v>
      </c>
      <c r="B39" s="51" t="s">
        <v>288</v>
      </c>
    </row>
    <row r="40" spans="1:2" x14ac:dyDescent="0.35">
      <c r="A40" s="50" t="s">
        <v>289</v>
      </c>
      <c r="B40" s="51" t="s">
        <v>290</v>
      </c>
    </row>
    <row r="41" spans="1:2" x14ac:dyDescent="0.35">
      <c r="A41" s="50" t="s">
        <v>291</v>
      </c>
      <c r="B41" s="51" t="s">
        <v>292</v>
      </c>
    </row>
    <row r="42" spans="1:2" x14ac:dyDescent="0.35">
      <c r="A42" s="50" t="s">
        <v>293</v>
      </c>
      <c r="B42" s="51" t="s">
        <v>294</v>
      </c>
    </row>
    <row r="43" spans="1:2" x14ac:dyDescent="0.35">
      <c r="A43" s="50" t="s">
        <v>295</v>
      </c>
      <c r="B43" s="51" t="s">
        <v>296</v>
      </c>
    </row>
    <row r="44" spans="1:2" x14ac:dyDescent="0.35">
      <c r="A44" s="50" t="s">
        <v>297</v>
      </c>
      <c r="B44" s="51" t="s">
        <v>298</v>
      </c>
    </row>
    <row r="45" spans="1:2" x14ac:dyDescent="0.35">
      <c r="A45" s="50" t="s">
        <v>299</v>
      </c>
      <c r="B45" s="51" t="s">
        <v>300</v>
      </c>
    </row>
    <row r="46" spans="1:2" x14ac:dyDescent="0.35">
      <c r="A46" s="50" t="s">
        <v>301</v>
      </c>
      <c r="B46" s="51" t="s">
        <v>302</v>
      </c>
    </row>
    <row r="47" spans="1:2" x14ac:dyDescent="0.35">
      <c r="A47" s="50" t="s">
        <v>303</v>
      </c>
      <c r="B47" s="51" t="s">
        <v>304</v>
      </c>
    </row>
    <row r="48" spans="1:2" x14ac:dyDescent="0.35">
      <c r="A48" s="50" t="s">
        <v>305</v>
      </c>
      <c r="B48" s="51" t="s">
        <v>306</v>
      </c>
    </row>
    <row r="49" spans="1:2" x14ac:dyDescent="0.35">
      <c r="A49" s="50" t="s">
        <v>307</v>
      </c>
      <c r="B49" s="51" t="s">
        <v>308</v>
      </c>
    </row>
    <row r="50" spans="1:2" x14ac:dyDescent="0.35">
      <c r="A50" s="50" t="s">
        <v>309</v>
      </c>
      <c r="B50" s="51" t="s">
        <v>310</v>
      </c>
    </row>
    <row r="51" spans="1:2" x14ac:dyDescent="0.35">
      <c r="A51" s="50" t="s">
        <v>311</v>
      </c>
      <c r="B51" s="51" t="s">
        <v>312</v>
      </c>
    </row>
    <row r="52" spans="1:2" x14ac:dyDescent="0.35">
      <c r="A52" s="50" t="s">
        <v>313</v>
      </c>
      <c r="B52" s="51" t="s">
        <v>314</v>
      </c>
    </row>
    <row r="53" spans="1:2" x14ac:dyDescent="0.35">
      <c r="A53" s="50" t="s">
        <v>315</v>
      </c>
      <c r="B53" s="51" t="s">
        <v>316</v>
      </c>
    </row>
    <row r="54" spans="1:2" x14ac:dyDescent="0.35">
      <c r="A54" s="50" t="s">
        <v>317</v>
      </c>
      <c r="B54" s="51" t="s">
        <v>318</v>
      </c>
    </row>
    <row r="55" spans="1:2" x14ac:dyDescent="0.35">
      <c r="A55" s="50" t="s">
        <v>319</v>
      </c>
      <c r="B55" s="51" t="s">
        <v>320</v>
      </c>
    </row>
    <row r="56" spans="1:2" x14ac:dyDescent="0.35">
      <c r="A56" s="50" t="s">
        <v>321</v>
      </c>
      <c r="B56" s="51" t="s">
        <v>322</v>
      </c>
    </row>
    <row r="57" spans="1:2" x14ac:dyDescent="0.35">
      <c r="A57" s="50" t="s">
        <v>323</v>
      </c>
      <c r="B57" s="51" t="s">
        <v>324</v>
      </c>
    </row>
    <row r="58" spans="1:2" x14ac:dyDescent="0.35">
      <c r="A58" s="50" t="s">
        <v>325</v>
      </c>
      <c r="B58" s="51" t="s">
        <v>326</v>
      </c>
    </row>
    <row r="59" spans="1:2" x14ac:dyDescent="0.35">
      <c r="A59" s="50" t="s">
        <v>327</v>
      </c>
      <c r="B59" s="51" t="s">
        <v>328</v>
      </c>
    </row>
    <row r="60" spans="1:2" x14ac:dyDescent="0.35">
      <c r="A60" s="50" t="s">
        <v>329</v>
      </c>
      <c r="B60" s="51" t="s">
        <v>330</v>
      </c>
    </row>
    <row r="61" spans="1:2" x14ac:dyDescent="0.35">
      <c r="A61" s="50" t="s">
        <v>331</v>
      </c>
      <c r="B61" s="51" t="s">
        <v>332</v>
      </c>
    </row>
    <row r="62" spans="1:2" x14ac:dyDescent="0.35">
      <c r="A62" s="50" t="s">
        <v>333</v>
      </c>
      <c r="B62" s="51" t="s">
        <v>334</v>
      </c>
    </row>
    <row r="63" spans="1:2" x14ac:dyDescent="0.35">
      <c r="A63" s="50" t="s">
        <v>335</v>
      </c>
      <c r="B63" s="51" t="s">
        <v>336</v>
      </c>
    </row>
    <row r="64" spans="1:2" x14ac:dyDescent="0.35">
      <c r="A64" s="50" t="s">
        <v>337</v>
      </c>
      <c r="B64" s="51" t="s">
        <v>338</v>
      </c>
    </row>
    <row r="65" spans="1:2" x14ac:dyDescent="0.35">
      <c r="A65" s="50" t="s">
        <v>339</v>
      </c>
      <c r="B65" s="51" t="s">
        <v>340</v>
      </c>
    </row>
    <row r="66" spans="1:2" x14ac:dyDescent="0.35">
      <c r="A66" s="50" t="s">
        <v>341</v>
      </c>
      <c r="B66" s="51" t="s">
        <v>342</v>
      </c>
    </row>
    <row r="67" spans="1:2" x14ac:dyDescent="0.35">
      <c r="A67" s="50" t="s">
        <v>343</v>
      </c>
      <c r="B67" s="51" t="s">
        <v>344</v>
      </c>
    </row>
    <row r="68" spans="1:2" x14ac:dyDescent="0.35">
      <c r="A68" s="50" t="s">
        <v>345</v>
      </c>
      <c r="B68" s="51" t="s">
        <v>346</v>
      </c>
    </row>
    <row r="69" spans="1:2" x14ac:dyDescent="0.35">
      <c r="A69" s="50" t="s">
        <v>347</v>
      </c>
      <c r="B69" s="51" t="s">
        <v>348</v>
      </c>
    </row>
    <row r="70" spans="1:2" x14ac:dyDescent="0.35">
      <c r="A70" s="50" t="s">
        <v>349</v>
      </c>
      <c r="B70" s="51" t="s">
        <v>350</v>
      </c>
    </row>
    <row r="71" spans="1:2" x14ac:dyDescent="0.35">
      <c r="A71" s="50" t="s">
        <v>351</v>
      </c>
      <c r="B71" s="51" t="s">
        <v>352</v>
      </c>
    </row>
    <row r="72" spans="1:2" x14ac:dyDescent="0.35">
      <c r="A72" s="50" t="s">
        <v>353</v>
      </c>
      <c r="B72" s="51" t="s">
        <v>354</v>
      </c>
    </row>
    <row r="73" spans="1:2" x14ac:dyDescent="0.35">
      <c r="A73" s="50" t="s">
        <v>355</v>
      </c>
      <c r="B73" s="51" t="s">
        <v>356</v>
      </c>
    </row>
    <row r="74" spans="1:2" x14ac:dyDescent="0.35">
      <c r="A74" s="50" t="s">
        <v>357</v>
      </c>
      <c r="B74" s="51" t="s">
        <v>358</v>
      </c>
    </row>
    <row r="75" spans="1:2" x14ac:dyDescent="0.35">
      <c r="A75" s="50" t="s">
        <v>359</v>
      </c>
      <c r="B75" s="52" t="s">
        <v>360</v>
      </c>
    </row>
    <row r="76" spans="1:2" x14ac:dyDescent="0.35">
      <c r="A76" s="50" t="s">
        <v>361</v>
      </c>
      <c r="B76" s="52" t="s">
        <v>362</v>
      </c>
    </row>
    <row r="77" spans="1:2" x14ac:dyDescent="0.35">
      <c r="A77" s="50" t="s">
        <v>363</v>
      </c>
      <c r="B77" s="52" t="s">
        <v>364</v>
      </c>
    </row>
    <row r="78" spans="1:2" x14ac:dyDescent="0.35">
      <c r="A78" s="50" t="s">
        <v>365</v>
      </c>
      <c r="B78" s="52" t="s">
        <v>366</v>
      </c>
    </row>
    <row r="79" spans="1:2" x14ac:dyDescent="0.35">
      <c r="A79" s="50" t="s">
        <v>367</v>
      </c>
      <c r="B79" s="52" t="s">
        <v>368</v>
      </c>
    </row>
    <row r="80" spans="1:2" x14ac:dyDescent="0.35">
      <c r="A80" s="50" t="s">
        <v>369</v>
      </c>
      <c r="B80" s="52" t="s">
        <v>370</v>
      </c>
    </row>
    <row r="81" spans="1:2" x14ac:dyDescent="0.35">
      <c r="A81" s="50" t="s">
        <v>371</v>
      </c>
      <c r="B81" s="52" t="s">
        <v>372</v>
      </c>
    </row>
    <row r="82" spans="1:2" x14ac:dyDescent="0.35">
      <c r="A82" s="50" t="s">
        <v>373</v>
      </c>
      <c r="B82" s="52" t="s">
        <v>374</v>
      </c>
    </row>
    <row r="83" spans="1:2" x14ac:dyDescent="0.35">
      <c r="A83" s="50" t="s">
        <v>375</v>
      </c>
      <c r="B83" s="52" t="s">
        <v>376</v>
      </c>
    </row>
    <row r="84" spans="1:2" x14ac:dyDescent="0.35">
      <c r="A84" s="50" t="s">
        <v>377</v>
      </c>
      <c r="B84" s="52" t="s">
        <v>378</v>
      </c>
    </row>
    <row r="85" spans="1:2" x14ac:dyDescent="0.35">
      <c r="A85" s="50" t="s">
        <v>379</v>
      </c>
      <c r="B85" s="52" t="s">
        <v>380</v>
      </c>
    </row>
    <row r="86" spans="1:2" x14ac:dyDescent="0.35">
      <c r="A86" s="50" t="s">
        <v>381</v>
      </c>
      <c r="B86" s="52" t="s">
        <v>382</v>
      </c>
    </row>
    <row r="87" spans="1:2" x14ac:dyDescent="0.35">
      <c r="A87" s="50" t="s">
        <v>383</v>
      </c>
      <c r="B87" s="52" t="s">
        <v>384</v>
      </c>
    </row>
    <row r="88" spans="1:2" x14ac:dyDescent="0.35">
      <c r="A88" s="50" t="s">
        <v>385</v>
      </c>
      <c r="B88" s="52" t="s">
        <v>386</v>
      </c>
    </row>
    <row r="89" spans="1:2" x14ac:dyDescent="0.35">
      <c r="A89" s="50" t="s">
        <v>387</v>
      </c>
      <c r="B89" s="52" t="s">
        <v>388</v>
      </c>
    </row>
    <row r="90" spans="1:2" x14ac:dyDescent="0.35">
      <c r="A90" s="50" t="s">
        <v>389</v>
      </c>
      <c r="B90" s="52" t="s">
        <v>390</v>
      </c>
    </row>
    <row r="91" spans="1:2" x14ac:dyDescent="0.35">
      <c r="A91" s="50" t="s">
        <v>391</v>
      </c>
      <c r="B91" s="52" t="s">
        <v>392</v>
      </c>
    </row>
    <row r="92" spans="1:2" x14ac:dyDescent="0.35">
      <c r="A92" s="50" t="s">
        <v>393</v>
      </c>
      <c r="B92" s="52" t="s">
        <v>394</v>
      </c>
    </row>
    <row r="93" spans="1:2" x14ac:dyDescent="0.35">
      <c r="A93" s="50" t="s">
        <v>395</v>
      </c>
      <c r="B93" s="52" t="s">
        <v>396</v>
      </c>
    </row>
    <row r="94" spans="1:2" x14ac:dyDescent="0.35">
      <c r="A94" s="50" t="s">
        <v>397</v>
      </c>
      <c r="B94" s="52" t="s">
        <v>398</v>
      </c>
    </row>
    <row r="95" spans="1:2" x14ac:dyDescent="0.35">
      <c r="A95" s="50" t="s">
        <v>399</v>
      </c>
      <c r="B95" s="52" t="s">
        <v>400</v>
      </c>
    </row>
    <row r="96" spans="1:2" x14ac:dyDescent="0.35">
      <c r="A96" s="50" t="s">
        <v>401</v>
      </c>
      <c r="B96" s="52" t="s">
        <v>402</v>
      </c>
    </row>
    <row r="97" spans="1:2" x14ac:dyDescent="0.35">
      <c r="A97" s="50" t="s">
        <v>403</v>
      </c>
      <c r="B97" s="52" t="s">
        <v>404</v>
      </c>
    </row>
    <row r="98" spans="1:2" x14ac:dyDescent="0.35">
      <c r="A98" s="50" t="s">
        <v>405</v>
      </c>
      <c r="B98" s="52" t="s">
        <v>406</v>
      </c>
    </row>
    <row r="99" spans="1:2" x14ac:dyDescent="0.35">
      <c r="A99" s="50" t="s">
        <v>407</v>
      </c>
      <c r="B99" s="52" t="s">
        <v>408</v>
      </c>
    </row>
    <row r="100" spans="1:2" x14ac:dyDescent="0.35">
      <c r="A100" s="50" t="s">
        <v>409</v>
      </c>
      <c r="B100" s="52" t="s">
        <v>410</v>
      </c>
    </row>
    <row r="101" spans="1:2" x14ac:dyDescent="0.35">
      <c r="A101" s="50" t="s">
        <v>411</v>
      </c>
      <c r="B101" s="52" t="s">
        <v>412</v>
      </c>
    </row>
    <row r="102" spans="1:2" x14ac:dyDescent="0.35">
      <c r="A102" s="50" t="s">
        <v>413</v>
      </c>
      <c r="B102" s="52" t="s">
        <v>414</v>
      </c>
    </row>
    <row r="103" spans="1:2" x14ac:dyDescent="0.35">
      <c r="A103" s="50" t="s">
        <v>415</v>
      </c>
      <c r="B103" s="52" t="s">
        <v>416</v>
      </c>
    </row>
    <row r="104" spans="1:2" x14ac:dyDescent="0.35">
      <c r="A104" s="50" t="s">
        <v>417</v>
      </c>
      <c r="B104" s="52" t="s">
        <v>418</v>
      </c>
    </row>
    <row r="105" spans="1:2" x14ac:dyDescent="0.35">
      <c r="A105" s="50" t="s">
        <v>419</v>
      </c>
      <c r="B105" s="52" t="s">
        <v>420</v>
      </c>
    </row>
    <row r="106" spans="1:2" x14ac:dyDescent="0.35">
      <c r="A106" s="50" t="s">
        <v>421</v>
      </c>
      <c r="B106" s="52" t="s">
        <v>422</v>
      </c>
    </row>
    <row r="107" spans="1:2" x14ac:dyDescent="0.35">
      <c r="A107" s="50" t="s">
        <v>423</v>
      </c>
      <c r="B107" s="52" t="s">
        <v>424</v>
      </c>
    </row>
    <row r="108" spans="1:2" x14ac:dyDescent="0.35">
      <c r="A108" s="50" t="s">
        <v>425</v>
      </c>
      <c r="B108" s="52" t="s">
        <v>426</v>
      </c>
    </row>
    <row r="109" spans="1:2" x14ac:dyDescent="0.35">
      <c r="A109" s="50" t="s">
        <v>427</v>
      </c>
      <c r="B109" s="52" t="s">
        <v>428</v>
      </c>
    </row>
    <row r="110" spans="1:2" x14ac:dyDescent="0.35">
      <c r="A110" s="50" t="s">
        <v>429</v>
      </c>
      <c r="B110" s="52" t="s">
        <v>430</v>
      </c>
    </row>
    <row r="111" spans="1:2" x14ac:dyDescent="0.35">
      <c r="A111" s="50" t="s">
        <v>431</v>
      </c>
      <c r="B111" s="52" t="s">
        <v>432</v>
      </c>
    </row>
    <row r="112" spans="1:2" x14ac:dyDescent="0.35">
      <c r="A112" s="50" t="s">
        <v>433</v>
      </c>
      <c r="B112" s="52" t="s">
        <v>434</v>
      </c>
    </row>
    <row r="113" spans="1:2" x14ac:dyDescent="0.35">
      <c r="A113" s="50" t="s">
        <v>435</v>
      </c>
      <c r="B113" s="52" t="s">
        <v>436</v>
      </c>
    </row>
    <row r="114" spans="1:2" x14ac:dyDescent="0.35">
      <c r="A114" s="50" t="s">
        <v>437</v>
      </c>
      <c r="B114" s="52" t="s">
        <v>438</v>
      </c>
    </row>
    <row r="115" spans="1:2" x14ac:dyDescent="0.35">
      <c r="A115" s="50" t="s">
        <v>439</v>
      </c>
      <c r="B115" s="52" t="s">
        <v>440</v>
      </c>
    </row>
    <row r="116" spans="1:2" x14ac:dyDescent="0.35">
      <c r="A116" s="50" t="s">
        <v>441</v>
      </c>
      <c r="B116" s="52" t="s">
        <v>442</v>
      </c>
    </row>
    <row r="117" spans="1:2" x14ac:dyDescent="0.35">
      <c r="A117" s="50" t="s">
        <v>443</v>
      </c>
      <c r="B117" s="52" t="s">
        <v>444</v>
      </c>
    </row>
    <row r="118" spans="1:2" x14ac:dyDescent="0.35">
      <c r="A118" s="50" t="s">
        <v>445</v>
      </c>
      <c r="B118" s="52" t="s">
        <v>446</v>
      </c>
    </row>
    <row r="119" spans="1:2" x14ac:dyDescent="0.35">
      <c r="A119" s="50" t="s">
        <v>447</v>
      </c>
      <c r="B119" s="52" t="s">
        <v>448</v>
      </c>
    </row>
    <row r="120" spans="1:2" x14ac:dyDescent="0.35">
      <c r="A120" s="50" t="s">
        <v>449</v>
      </c>
      <c r="B120" s="52" t="s">
        <v>450</v>
      </c>
    </row>
    <row r="121" spans="1:2" x14ac:dyDescent="0.35">
      <c r="A121" s="50" t="s">
        <v>451</v>
      </c>
      <c r="B121" s="52" t="s">
        <v>452</v>
      </c>
    </row>
    <row r="122" spans="1:2" x14ac:dyDescent="0.35">
      <c r="A122" s="50" t="s">
        <v>453</v>
      </c>
      <c r="B122" s="52" t="s">
        <v>454</v>
      </c>
    </row>
    <row r="123" spans="1:2" x14ac:dyDescent="0.35">
      <c r="A123" s="50" t="s">
        <v>455</v>
      </c>
      <c r="B123" s="52" t="s">
        <v>456</v>
      </c>
    </row>
    <row r="124" spans="1:2" x14ac:dyDescent="0.35">
      <c r="A124" s="50" t="s">
        <v>457</v>
      </c>
      <c r="B124" s="52" t="s">
        <v>458</v>
      </c>
    </row>
    <row r="125" spans="1:2" x14ac:dyDescent="0.35">
      <c r="A125" s="50" t="s">
        <v>459</v>
      </c>
      <c r="B125" s="52" t="s">
        <v>460</v>
      </c>
    </row>
    <row r="126" spans="1:2" x14ac:dyDescent="0.35">
      <c r="A126" s="50" t="s">
        <v>461</v>
      </c>
      <c r="B126" s="52" t="s">
        <v>462</v>
      </c>
    </row>
    <row r="127" spans="1:2" x14ac:dyDescent="0.35">
      <c r="A127" s="50" t="s">
        <v>463</v>
      </c>
      <c r="B127" s="52" t="s">
        <v>464</v>
      </c>
    </row>
    <row r="128" spans="1:2" x14ac:dyDescent="0.35">
      <c r="A128" s="50" t="s">
        <v>465</v>
      </c>
      <c r="B128" s="52" t="s">
        <v>466</v>
      </c>
    </row>
    <row r="129" spans="1:2" x14ac:dyDescent="0.35">
      <c r="A129" s="50" t="s">
        <v>467</v>
      </c>
      <c r="B129" s="52" t="s">
        <v>468</v>
      </c>
    </row>
    <row r="130" spans="1:2" x14ac:dyDescent="0.35">
      <c r="A130" s="50" t="s">
        <v>469</v>
      </c>
      <c r="B130" s="52" t="s">
        <v>470</v>
      </c>
    </row>
    <row r="131" spans="1:2" x14ac:dyDescent="0.35">
      <c r="A131" s="50" t="s">
        <v>471</v>
      </c>
      <c r="B131" s="52" t="s">
        <v>472</v>
      </c>
    </row>
    <row r="132" spans="1:2" x14ac:dyDescent="0.35">
      <c r="A132" s="50" t="s">
        <v>473</v>
      </c>
      <c r="B132" s="52" t="s">
        <v>474</v>
      </c>
    </row>
    <row r="133" spans="1:2" x14ac:dyDescent="0.35">
      <c r="A133" s="50" t="s">
        <v>475</v>
      </c>
      <c r="B133" s="52" t="s">
        <v>476</v>
      </c>
    </row>
    <row r="134" spans="1:2" x14ac:dyDescent="0.35">
      <c r="A134" s="50" t="s">
        <v>477</v>
      </c>
      <c r="B134" s="52" t="s">
        <v>478</v>
      </c>
    </row>
    <row r="135" spans="1:2" x14ac:dyDescent="0.35">
      <c r="A135" s="50" t="s">
        <v>479</v>
      </c>
      <c r="B135" s="52" t="s">
        <v>480</v>
      </c>
    </row>
    <row r="136" spans="1:2" x14ac:dyDescent="0.35">
      <c r="A136" s="50" t="s">
        <v>481</v>
      </c>
      <c r="B136" s="52" t="s">
        <v>482</v>
      </c>
    </row>
    <row r="137" spans="1:2" x14ac:dyDescent="0.35">
      <c r="A137" s="50" t="s">
        <v>483</v>
      </c>
      <c r="B137" s="52" t="s">
        <v>484</v>
      </c>
    </row>
    <row r="138" spans="1:2" x14ac:dyDescent="0.35">
      <c r="A138" s="50" t="s">
        <v>485</v>
      </c>
      <c r="B138" s="52" t="s">
        <v>486</v>
      </c>
    </row>
    <row r="139" spans="1:2" x14ac:dyDescent="0.35">
      <c r="A139" s="50" t="s">
        <v>487</v>
      </c>
      <c r="B139" s="52" t="s">
        <v>488</v>
      </c>
    </row>
    <row r="140" spans="1:2" x14ac:dyDescent="0.35">
      <c r="A140" s="50" t="s">
        <v>489</v>
      </c>
      <c r="B140" s="52" t="s">
        <v>490</v>
      </c>
    </row>
    <row r="141" spans="1:2" x14ac:dyDescent="0.35">
      <c r="A141" s="50" t="s">
        <v>491</v>
      </c>
      <c r="B141" s="52" t="s">
        <v>492</v>
      </c>
    </row>
    <row r="142" spans="1:2" x14ac:dyDescent="0.35">
      <c r="A142" s="50" t="s">
        <v>493</v>
      </c>
      <c r="B142" s="52" t="s">
        <v>494</v>
      </c>
    </row>
    <row r="143" spans="1:2" x14ac:dyDescent="0.35">
      <c r="A143" s="50" t="s">
        <v>495</v>
      </c>
      <c r="B143" s="52" t="s">
        <v>496</v>
      </c>
    </row>
    <row r="144" spans="1:2" x14ac:dyDescent="0.35">
      <c r="A144" s="50" t="s">
        <v>497</v>
      </c>
      <c r="B144" s="52" t="s">
        <v>498</v>
      </c>
    </row>
    <row r="145" spans="1:2" x14ac:dyDescent="0.35">
      <c r="A145" s="50" t="s">
        <v>499</v>
      </c>
      <c r="B145" s="52" t="s">
        <v>500</v>
      </c>
    </row>
    <row r="146" spans="1:2" x14ac:dyDescent="0.35">
      <c r="A146" s="50" t="s">
        <v>501</v>
      </c>
      <c r="B146" s="52" t="s">
        <v>502</v>
      </c>
    </row>
    <row r="147" spans="1:2" x14ac:dyDescent="0.35">
      <c r="A147" s="50" t="s">
        <v>503</v>
      </c>
      <c r="B147" s="52" t="s">
        <v>504</v>
      </c>
    </row>
    <row r="148" spans="1:2" x14ac:dyDescent="0.35">
      <c r="A148" s="50" t="s">
        <v>505</v>
      </c>
      <c r="B148" s="52" t="s">
        <v>506</v>
      </c>
    </row>
    <row r="149" spans="1:2" x14ac:dyDescent="0.35">
      <c r="A149" s="50" t="s">
        <v>507</v>
      </c>
      <c r="B149" s="52" t="s">
        <v>508</v>
      </c>
    </row>
    <row r="150" spans="1:2" x14ac:dyDescent="0.35">
      <c r="A150" s="50" t="s">
        <v>509</v>
      </c>
      <c r="B150" s="52" t="s">
        <v>510</v>
      </c>
    </row>
    <row r="151" spans="1:2" x14ac:dyDescent="0.35">
      <c r="A151" s="50" t="s">
        <v>511</v>
      </c>
      <c r="B151" s="52" t="s">
        <v>512</v>
      </c>
    </row>
    <row r="152" spans="1:2" x14ac:dyDescent="0.35">
      <c r="A152" s="50" t="s">
        <v>513</v>
      </c>
      <c r="B152" s="52" t="s">
        <v>514</v>
      </c>
    </row>
    <row r="153" spans="1:2" x14ac:dyDescent="0.35">
      <c r="A153" s="50" t="s">
        <v>515</v>
      </c>
      <c r="B153" s="52" t="s">
        <v>516</v>
      </c>
    </row>
    <row r="154" spans="1:2" x14ac:dyDescent="0.35">
      <c r="A154" s="50" t="s">
        <v>517</v>
      </c>
      <c r="B154" s="52" t="s">
        <v>518</v>
      </c>
    </row>
    <row r="155" spans="1:2" x14ac:dyDescent="0.35">
      <c r="A155" s="50" t="s">
        <v>519</v>
      </c>
      <c r="B155" s="52" t="s">
        <v>520</v>
      </c>
    </row>
    <row r="156" spans="1:2" x14ac:dyDescent="0.35">
      <c r="A156" s="50" t="s">
        <v>521</v>
      </c>
      <c r="B156" s="52" t="s">
        <v>522</v>
      </c>
    </row>
    <row r="157" spans="1:2" x14ac:dyDescent="0.35">
      <c r="A157" s="50" t="s">
        <v>523</v>
      </c>
      <c r="B157" s="52" t="s">
        <v>524</v>
      </c>
    </row>
    <row r="158" spans="1:2" x14ac:dyDescent="0.35">
      <c r="A158" s="50" t="s">
        <v>525</v>
      </c>
      <c r="B158" s="52" t="s">
        <v>526</v>
      </c>
    </row>
    <row r="159" spans="1:2" x14ac:dyDescent="0.35">
      <c r="A159" s="50" t="s">
        <v>527</v>
      </c>
      <c r="B159" s="52" t="s">
        <v>528</v>
      </c>
    </row>
    <row r="160" spans="1:2" x14ac:dyDescent="0.35">
      <c r="A160" s="50" t="s">
        <v>529</v>
      </c>
      <c r="B160" s="52" t="s">
        <v>530</v>
      </c>
    </row>
    <row r="161" spans="1:2" x14ac:dyDescent="0.35">
      <c r="A161" s="50" t="s">
        <v>531</v>
      </c>
      <c r="B161" s="52" t="s">
        <v>532</v>
      </c>
    </row>
    <row r="162" spans="1:2" x14ac:dyDescent="0.35">
      <c r="A162" s="50" t="s">
        <v>533</v>
      </c>
      <c r="B162" s="52" t="s">
        <v>534</v>
      </c>
    </row>
    <row r="163" spans="1:2" x14ac:dyDescent="0.35">
      <c r="A163" s="50" t="s">
        <v>535</v>
      </c>
      <c r="B163" s="52" t="s">
        <v>536</v>
      </c>
    </row>
    <row r="164" spans="1:2" x14ac:dyDescent="0.35">
      <c r="A164" s="50" t="s">
        <v>537</v>
      </c>
      <c r="B164" s="52" t="s">
        <v>538</v>
      </c>
    </row>
    <row r="165" spans="1:2" x14ac:dyDescent="0.35">
      <c r="A165" s="50" t="s">
        <v>539</v>
      </c>
      <c r="B165" s="52" t="s">
        <v>540</v>
      </c>
    </row>
    <row r="166" spans="1:2" x14ac:dyDescent="0.35">
      <c r="A166" s="50" t="s">
        <v>541</v>
      </c>
      <c r="B166" s="52" t="s">
        <v>542</v>
      </c>
    </row>
    <row r="167" spans="1:2" x14ac:dyDescent="0.35">
      <c r="A167" s="50" t="s">
        <v>543</v>
      </c>
      <c r="B167" s="52" t="s">
        <v>544</v>
      </c>
    </row>
    <row r="168" spans="1:2" x14ac:dyDescent="0.35">
      <c r="A168" s="50" t="s">
        <v>545</v>
      </c>
      <c r="B168" s="52" t="s">
        <v>546</v>
      </c>
    </row>
    <row r="169" spans="1:2" x14ac:dyDescent="0.35">
      <c r="A169" s="50" t="s">
        <v>547</v>
      </c>
      <c r="B169" s="52" t="s">
        <v>548</v>
      </c>
    </row>
    <row r="170" spans="1:2" x14ac:dyDescent="0.35">
      <c r="A170" s="50" t="s">
        <v>549</v>
      </c>
      <c r="B170" s="52" t="s">
        <v>550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CBE7-7427-4517-9835-899224997E58}">
  <dimension ref="A1:F51"/>
  <sheetViews>
    <sheetView workbookViewId="0">
      <pane xSplit="3" ySplit="4" topLeftCell="E43" activePane="bottomRight" state="frozen"/>
      <selection pane="topRight" activeCell="D1" sqref="D1"/>
      <selection pane="bottomLeft" activeCell="A5" sqref="A5"/>
      <selection pane="bottomRight" activeCell="E51" sqref="E51"/>
    </sheetView>
  </sheetViews>
  <sheetFormatPr defaultColWidth="9.1796875" defaultRowHeight="14.5" x14ac:dyDescent="0.35"/>
  <cols>
    <col min="1" max="1" width="9.1796875" style="17"/>
    <col min="2" max="2" width="30.453125" style="17" customWidth="1"/>
    <col min="3" max="3" width="70.08984375" style="17" customWidth="1"/>
    <col min="4" max="4" width="27.54296875" style="17" customWidth="1"/>
    <col min="5" max="5" width="18.81640625" style="17" customWidth="1"/>
    <col min="6" max="6" width="19.90625" style="17" customWidth="1"/>
    <col min="7" max="7" width="17.453125" style="17" customWidth="1"/>
    <col min="8" max="8" width="26.453125" style="17" customWidth="1"/>
    <col min="9" max="9" width="22.453125" style="17" customWidth="1"/>
    <col min="10" max="10" width="29.453125" style="17" customWidth="1"/>
    <col min="11" max="11" width="23.453125" style="17" customWidth="1"/>
    <col min="12" max="12" width="18.453125" style="17" customWidth="1"/>
    <col min="13" max="13" width="17.453125" style="17" customWidth="1"/>
    <col min="14" max="14" width="25.1796875" style="17" customWidth="1"/>
    <col min="15" max="16384" width="9.1796875" style="17"/>
  </cols>
  <sheetData>
    <row r="1" spans="1:6" ht="30.75" customHeight="1" x14ac:dyDescent="1">
      <c r="B1" s="271" t="s">
        <v>0</v>
      </c>
      <c r="C1" s="271"/>
      <c r="D1" s="15"/>
    </row>
    <row r="2" spans="1:6" ht="16.5" customHeight="1" x14ac:dyDescent="0.45">
      <c r="B2" s="272" t="s">
        <v>2</v>
      </c>
      <c r="C2" s="272"/>
      <c r="D2" s="126"/>
    </row>
    <row r="3" spans="1:6" ht="15" thickBot="1" x14ac:dyDescent="0.4"/>
    <row r="4" spans="1:6" s="273" customFormat="1" ht="36.5" customHeight="1" thickBot="1" x14ac:dyDescent="0.4">
      <c r="B4" s="274" t="s">
        <v>729</v>
      </c>
      <c r="C4" s="275" t="s">
        <v>730</v>
      </c>
      <c r="D4" s="276" t="s">
        <v>551</v>
      </c>
      <c r="E4" s="277" t="s">
        <v>731</v>
      </c>
      <c r="F4" s="278" t="s">
        <v>732</v>
      </c>
    </row>
    <row r="5" spans="1:6" s="273" customFormat="1" ht="51" customHeight="1" x14ac:dyDescent="0.35">
      <c r="B5" s="279" t="s">
        <v>46</v>
      </c>
      <c r="C5" s="280" t="s">
        <v>621</v>
      </c>
      <c r="D5" s="281"/>
      <c r="E5" s="281"/>
      <c r="F5" s="282"/>
    </row>
    <row r="6" spans="1:6" s="283" customFormat="1" ht="46.5" x14ac:dyDescent="0.35">
      <c r="A6" s="283" t="s">
        <v>733</v>
      </c>
      <c r="B6" s="284" t="s">
        <v>47</v>
      </c>
      <c r="C6" s="243" t="s">
        <v>584</v>
      </c>
      <c r="D6" s="285">
        <v>30000</v>
      </c>
      <c r="E6" s="285">
        <f>SUMIF('[1]Transaction Listing'!S:S,'[1]Detail Finance Report'!A6,'[1]Transaction Listing'!H:H)</f>
        <v>29449.38</v>
      </c>
      <c r="F6" s="286">
        <f>D6-E6</f>
        <v>550.61999999999898</v>
      </c>
    </row>
    <row r="7" spans="1:6" s="283" customFormat="1" ht="31" x14ac:dyDescent="0.35">
      <c r="A7" s="283" t="s">
        <v>734</v>
      </c>
      <c r="B7" s="284" t="s">
        <v>48</v>
      </c>
      <c r="C7" s="243" t="s">
        <v>632</v>
      </c>
      <c r="D7" s="287">
        <v>30000</v>
      </c>
      <c r="E7" s="285">
        <f>SUMIF('[1]Transaction Listing'!S:S,'[1]Detail Finance Report'!A7,'[1]Transaction Listing'!H:H)</f>
        <v>27371.25</v>
      </c>
      <c r="F7" s="286">
        <f t="shared" ref="F7:F15" si="0">D7-E7</f>
        <v>2628.75</v>
      </c>
    </row>
    <row r="8" spans="1:6" s="283" customFormat="1" ht="31" x14ac:dyDescent="0.35">
      <c r="A8" s="283" t="s">
        <v>735</v>
      </c>
      <c r="B8" s="284" t="s">
        <v>49</v>
      </c>
      <c r="C8" s="243" t="s">
        <v>622</v>
      </c>
      <c r="D8" s="287">
        <v>30000</v>
      </c>
      <c r="E8" s="285">
        <f>SUMIF('[1]Transaction Listing'!S:S,'[1]Detail Finance Report'!A8,'[1]Transaction Listing'!H:H)</f>
        <v>16961.140000000003</v>
      </c>
      <c r="F8" s="286">
        <f t="shared" si="0"/>
        <v>13038.859999999997</v>
      </c>
    </row>
    <row r="9" spans="1:6" s="283" customFormat="1" ht="62" x14ac:dyDescent="0.35">
      <c r="A9" s="283" t="s">
        <v>736</v>
      </c>
      <c r="B9" s="284" t="s">
        <v>50</v>
      </c>
      <c r="C9" s="243" t="s">
        <v>633</v>
      </c>
      <c r="D9" s="287">
        <v>27500</v>
      </c>
      <c r="E9" s="285">
        <f>SUMIF('[1]Transaction Listing'!S:S,'[1]Detail Finance Report'!A9,'[1]Transaction Listing'!H:H)</f>
        <v>25090.31</v>
      </c>
      <c r="F9" s="286">
        <f t="shared" si="0"/>
        <v>2409.6899999999987</v>
      </c>
    </row>
    <row r="10" spans="1:6" s="283" customFormat="1" ht="62" x14ac:dyDescent="0.35">
      <c r="A10" s="283" t="s">
        <v>737</v>
      </c>
      <c r="B10" s="284" t="s">
        <v>51</v>
      </c>
      <c r="C10" s="243" t="s">
        <v>624</v>
      </c>
      <c r="D10" s="287">
        <v>27500</v>
      </c>
      <c r="E10" s="285">
        <f>SUMIF('[1]Transaction Listing'!S:S,'[1]Detail Finance Report'!A10,'[1]Transaction Listing'!H:H)</f>
        <v>18900.810000000001</v>
      </c>
      <c r="F10" s="286">
        <f t="shared" si="0"/>
        <v>8599.1899999999987</v>
      </c>
    </row>
    <row r="11" spans="1:6" s="283" customFormat="1" ht="46.5" x14ac:dyDescent="0.35">
      <c r="A11" s="283" t="s">
        <v>738</v>
      </c>
      <c r="B11" s="284" t="s">
        <v>52</v>
      </c>
      <c r="C11" s="243" t="s">
        <v>623</v>
      </c>
      <c r="D11" s="287">
        <v>10000</v>
      </c>
      <c r="E11" s="285">
        <f>SUMIF('[1]Transaction Listing'!S:S,'[1]Detail Finance Report'!A11,'[1]Transaction Listing'!H:H)</f>
        <v>9123.75</v>
      </c>
      <c r="F11" s="286">
        <f t="shared" si="0"/>
        <v>876.25</v>
      </c>
    </row>
    <row r="12" spans="1:6" s="273" customFormat="1" ht="31" x14ac:dyDescent="0.35">
      <c r="A12" s="273" t="s">
        <v>739</v>
      </c>
      <c r="B12" s="284" t="s">
        <v>53</v>
      </c>
      <c r="C12" s="288" t="s">
        <v>625</v>
      </c>
      <c r="D12" s="285">
        <v>20000</v>
      </c>
      <c r="E12" s="285">
        <f>SUMIF('[1]Transaction Listing'!S:S,'[1]Detail Finance Report'!A12,'[1]Transaction Listing'!H:H)</f>
        <v>18229.72</v>
      </c>
      <c r="F12" s="286">
        <f t="shared" si="0"/>
        <v>1770.2799999999988</v>
      </c>
    </row>
    <row r="13" spans="1:6" s="230" customFormat="1" ht="31" x14ac:dyDescent="0.35">
      <c r="A13" s="230" t="s">
        <v>740</v>
      </c>
      <c r="B13" s="289" t="s">
        <v>54</v>
      </c>
      <c r="C13" s="238" t="s">
        <v>626</v>
      </c>
      <c r="D13" s="290">
        <v>10000</v>
      </c>
      <c r="E13" s="285">
        <f>SUMIF('[1]Transaction Listing'!S:S,'[1]Detail Finance Report'!A13,'[1]Transaction Listing'!H:H)</f>
        <v>6895</v>
      </c>
      <c r="F13" s="286">
        <f t="shared" si="0"/>
        <v>3105</v>
      </c>
    </row>
    <row r="14" spans="1:6" s="230" customFormat="1" ht="31" x14ac:dyDescent="0.35">
      <c r="B14" s="289" t="s">
        <v>592</v>
      </c>
      <c r="C14" s="242" t="s">
        <v>627</v>
      </c>
      <c r="D14" s="290">
        <v>5000</v>
      </c>
      <c r="E14" s="285">
        <f>SUMIF('[1]Transaction Listing'!S:S,'[1]Detail Finance Report'!A14,'[1]Transaction Listing'!H:H)</f>
        <v>0</v>
      </c>
      <c r="F14" s="286">
        <f t="shared" si="0"/>
        <v>5000</v>
      </c>
    </row>
    <row r="15" spans="1:6" s="230" customFormat="1" ht="31" x14ac:dyDescent="0.35">
      <c r="B15" s="289" t="s">
        <v>631</v>
      </c>
      <c r="C15" s="242" t="s">
        <v>634</v>
      </c>
      <c r="D15" s="290">
        <v>15000</v>
      </c>
      <c r="E15" s="285">
        <f>SUMIF('[1]Transaction Listing'!S:S,'[1]Detail Finance Report'!A15,'[1]Transaction Listing'!H:H)</f>
        <v>0</v>
      </c>
      <c r="F15" s="286">
        <f t="shared" si="0"/>
        <v>15000</v>
      </c>
    </row>
    <row r="16" spans="1:6" s="273" customFormat="1" ht="15.5" hidden="1" customHeight="1" x14ac:dyDescent="0.35">
      <c r="B16" s="284" t="s">
        <v>52</v>
      </c>
      <c r="C16" s="288"/>
      <c r="D16" s="285">
        <v>0</v>
      </c>
      <c r="E16" s="285"/>
      <c r="F16" s="286"/>
    </row>
    <row r="17" spans="1:6" s="273" customFormat="1" ht="15.5" x14ac:dyDescent="0.35">
      <c r="B17" s="291"/>
      <c r="C17" s="64" t="s">
        <v>19</v>
      </c>
      <c r="D17" s="292">
        <v>205000</v>
      </c>
      <c r="E17" s="292">
        <f>SUM(E6:E15)</f>
        <v>152021.35999999999</v>
      </c>
      <c r="F17" s="292">
        <f>SUM(F6:F15)</f>
        <v>52978.639999999992</v>
      </c>
    </row>
    <row r="18" spans="1:6" s="273" customFormat="1" ht="51" customHeight="1" x14ac:dyDescent="0.35">
      <c r="B18" s="13" t="s">
        <v>55</v>
      </c>
      <c r="C18" s="293" t="s">
        <v>628</v>
      </c>
      <c r="D18" s="294"/>
      <c r="E18" s="294"/>
      <c r="F18" s="295"/>
    </row>
    <row r="19" spans="1:6" s="283" customFormat="1" ht="31" x14ac:dyDescent="0.35">
      <c r="B19" s="284" t="s">
        <v>56</v>
      </c>
      <c r="C19" s="243" t="s">
        <v>591</v>
      </c>
      <c r="D19" s="287">
        <v>20000</v>
      </c>
      <c r="E19" s="285">
        <f>SUMIF('[1]Transaction Listing'!S:S,'[1]Detail Finance Report'!A19,'[1]Transaction Listing'!H:H)</f>
        <v>0</v>
      </c>
      <c r="F19" s="286">
        <f t="shared" ref="F19:F24" si="1">D19-E19</f>
        <v>20000</v>
      </c>
    </row>
    <row r="20" spans="1:6" s="283" customFormat="1" ht="46.5" x14ac:dyDescent="0.35">
      <c r="B20" s="284" t="s">
        <v>57</v>
      </c>
      <c r="C20" s="243" t="s">
        <v>587</v>
      </c>
      <c r="D20" s="287">
        <v>20000</v>
      </c>
      <c r="E20" s="285">
        <f>SUMIF('[1]Transaction Listing'!S:S,'[1]Detail Finance Report'!A20,'[1]Transaction Listing'!H:H)</f>
        <v>0</v>
      </c>
      <c r="F20" s="286">
        <f t="shared" si="1"/>
        <v>20000</v>
      </c>
    </row>
    <row r="21" spans="1:6" s="283" customFormat="1" ht="46.5" x14ac:dyDescent="0.35">
      <c r="B21" s="284" t="s">
        <v>58</v>
      </c>
      <c r="C21" s="243" t="s">
        <v>629</v>
      </c>
      <c r="D21" s="287">
        <v>20000</v>
      </c>
      <c r="E21" s="285">
        <f>SUMIF('[1]Transaction Listing'!S:S,'[1]Detail Finance Report'!A21,'[1]Transaction Listing'!H:H)</f>
        <v>0</v>
      </c>
      <c r="F21" s="286">
        <f t="shared" si="1"/>
        <v>20000</v>
      </c>
    </row>
    <row r="22" spans="1:6" s="283" customFormat="1" ht="31" x14ac:dyDescent="0.35">
      <c r="A22" s="296"/>
      <c r="B22" s="284" t="s">
        <v>59</v>
      </c>
      <c r="C22" s="243" t="s">
        <v>594</v>
      </c>
      <c r="D22" s="285">
        <v>20000</v>
      </c>
      <c r="E22" s="285">
        <f>SUMIF('[1]Transaction Listing'!S:S,'[1]Detail Finance Report'!A22,'[1]Transaction Listing'!H:H)</f>
        <v>0</v>
      </c>
      <c r="F22" s="286">
        <f t="shared" si="1"/>
        <v>20000</v>
      </c>
    </row>
    <row r="23" spans="1:6" s="296" customFormat="1" ht="31" x14ac:dyDescent="0.35">
      <c r="A23" s="283"/>
      <c r="B23" s="284" t="s">
        <v>60</v>
      </c>
      <c r="C23" s="243" t="s">
        <v>630</v>
      </c>
      <c r="D23" s="285">
        <v>20000</v>
      </c>
      <c r="E23" s="285">
        <f>SUMIF('[1]Transaction Listing'!S:S,'[1]Detail Finance Report'!A23,'[1]Transaction Listing'!H:H)</f>
        <v>0</v>
      </c>
      <c r="F23" s="286">
        <f>D23-E23</f>
        <v>20000</v>
      </c>
    </row>
    <row r="24" spans="1:6" s="283" customFormat="1" ht="31" x14ac:dyDescent="0.35">
      <c r="A24" s="296"/>
      <c r="B24" s="284" t="s">
        <v>61</v>
      </c>
      <c r="C24" s="211" t="s">
        <v>586</v>
      </c>
      <c r="D24" s="285">
        <v>25000</v>
      </c>
      <c r="E24" s="285">
        <f>SUMIF('[1]Transaction Listing'!S:S,'[1]Detail Finance Report'!A24,'[1]Transaction Listing'!H:H)</f>
        <v>0</v>
      </c>
      <c r="F24" s="286">
        <f t="shared" si="1"/>
        <v>25000</v>
      </c>
    </row>
    <row r="25" spans="1:6" s="273" customFormat="1" ht="15.5" hidden="1" customHeight="1" x14ac:dyDescent="0.35">
      <c r="B25" s="284" t="s">
        <v>61</v>
      </c>
      <c r="C25" s="243"/>
      <c r="D25" s="287"/>
      <c r="E25" s="287"/>
      <c r="F25" s="297"/>
    </row>
    <row r="26" spans="1:6" s="273" customFormat="1" ht="15.5" hidden="1" customHeight="1" x14ac:dyDescent="0.35">
      <c r="B26" s="284" t="s">
        <v>62</v>
      </c>
      <c r="C26" s="288"/>
      <c r="D26" s="285"/>
      <c r="E26" s="285"/>
      <c r="F26" s="286"/>
    </row>
    <row r="27" spans="1:6" s="273" customFormat="1" ht="15.5" hidden="1" customHeight="1" x14ac:dyDescent="0.35">
      <c r="B27" s="284" t="s">
        <v>63</v>
      </c>
      <c r="C27" s="288"/>
      <c r="D27" s="285"/>
      <c r="E27" s="285"/>
      <c r="F27" s="286"/>
    </row>
    <row r="28" spans="1:6" s="273" customFormat="1" ht="15.5" x14ac:dyDescent="0.35">
      <c r="B28" s="291"/>
      <c r="C28" s="64" t="s">
        <v>19</v>
      </c>
      <c r="D28" s="292">
        <v>125000</v>
      </c>
      <c r="E28" s="298">
        <f>SUM(E19:E27)</f>
        <v>0</v>
      </c>
      <c r="F28" s="298">
        <f>SUM(F19:F27)</f>
        <v>125000</v>
      </c>
    </row>
    <row r="29" spans="1:6" s="273" customFormat="1" ht="51" hidden="1" customHeight="1" x14ac:dyDescent="0.35">
      <c r="B29" s="13" t="s">
        <v>64</v>
      </c>
      <c r="C29" s="299"/>
      <c r="D29" s="300"/>
      <c r="E29" s="300"/>
      <c r="F29" s="301"/>
    </row>
    <row r="30" spans="1:6" s="273" customFormat="1" ht="15.5" hidden="1" customHeight="1" x14ac:dyDescent="0.35">
      <c r="B30" s="284" t="s">
        <v>65</v>
      </c>
      <c r="C30" s="302"/>
      <c r="D30" s="287"/>
      <c r="E30" s="287"/>
      <c r="F30" s="297"/>
    </row>
    <row r="31" spans="1:6" s="273" customFormat="1" ht="15.5" hidden="1" customHeight="1" x14ac:dyDescent="0.35">
      <c r="B31" s="284" t="s">
        <v>66</v>
      </c>
      <c r="C31" s="302"/>
      <c r="D31" s="287"/>
      <c r="E31" s="287"/>
      <c r="F31" s="297"/>
    </row>
    <row r="32" spans="1:6" s="273" customFormat="1" ht="15.5" hidden="1" customHeight="1" x14ac:dyDescent="0.35">
      <c r="B32" s="284" t="s">
        <v>67</v>
      </c>
      <c r="C32" s="302"/>
      <c r="D32" s="287"/>
      <c r="E32" s="287"/>
      <c r="F32" s="297"/>
    </row>
    <row r="33" spans="1:6" s="273" customFormat="1" ht="15.5" hidden="1" customHeight="1" x14ac:dyDescent="0.35">
      <c r="B33" s="284" t="s">
        <v>68</v>
      </c>
      <c r="C33" s="302"/>
      <c r="D33" s="287"/>
      <c r="E33" s="287"/>
      <c r="F33" s="297"/>
    </row>
    <row r="34" spans="1:6" s="273" customFormat="1" ht="15.5" hidden="1" customHeight="1" x14ac:dyDescent="0.35">
      <c r="B34" s="284" t="s">
        <v>69</v>
      </c>
      <c r="C34" s="302"/>
      <c r="D34" s="287"/>
      <c r="E34" s="287"/>
      <c r="F34" s="297"/>
    </row>
    <row r="35" spans="1:6" s="273" customFormat="1" ht="15.5" hidden="1" customHeight="1" x14ac:dyDescent="0.35">
      <c r="B35" s="284" t="s">
        <v>70</v>
      </c>
      <c r="C35" s="302"/>
      <c r="D35" s="287"/>
      <c r="E35" s="287"/>
      <c r="F35" s="297"/>
    </row>
    <row r="36" spans="1:6" s="273" customFormat="1" ht="15.5" hidden="1" customHeight="1" x14ac:dyDescent="0.35">
      <c r="B36" s="284" t="s">
        <v>71</v>
      </c>
      <c r="C36" s="288"/>
      <c r="D36" s="285"/>
      <c r="E36" s="285"/>
      <c r="F36" s="286"/>
    </row>
    <row r="37" spans="1:6" s="273" customFormat="1" ht="15.5" hidden="1" customHeight="1" x14ac:dyDescent="0.35">
      <c r="B37" s="284" t="s">
        <v>72</v>
      </c>
      <c r="C37" s="288"/>
      <c r="D37" s="285"/>
      <c r="E37" s="285"/>
      <c r="F37" s="286"/>
    </row>
    <row r="38" spans="1:6" s="273" customFormat="1" ht="15.5" hidden="1" customHeight="1" x14ac:dyDescent="0.35">
      <c r="B38" s="291"/>
      <c r="C38" s="64" t="s">
        <v>19</v>
      </c>
      <c r="D38" s="292">
        <v>0</v>
      </c>
      <c r="E38" s="292"/>
      <c r="F38" s="298"/>
    </row>
    <row r="39" spans="1:6" s="283" customFormat="1" ht="19" customHeight="1" x14ac:dyDescent="0.35">
      <c r="A39" s="283" t="s">
        <v>741</v>
      </c>
      <c r="B39" s="13" t="s">
        <v>147</v>
      </c>
      <c r="C39" s="303" t="str">
        <f>'[1]Summary Report'!B7</f>
        <v>1. Staff and other personnel</v>
      </c>
      <c r="D39" s="304">
        <v>80000</v>
      </c>
      <c r="E39" s="285">
        <f>SUMIF('[1]Transaction Listing'!S:S,'[1]Detail Finance Report'!A39,'[1]Transaction Listing'!H:H)</f>
        <v>14694.62</v>
      </c>
      <c r="F39" s="286">
        <f t="shared" ref="F39:F42" si="2">D39-E39</f>
        <v>65305.38</v>
      </c>
    </row>
    <row r="40" spans="1:6" s="283" customFormat="1" ht="19" customHeight="1" x14ac:dyDescent="0.35">
      <c r="A40" s="283" t="s">
        <v>742</v>
      </c>
      <c r="B40" s="13" t="s">
        <v>148</v>
      </c>
      <c r="C40" s="303" t="s">
        <v>743</v>
      </c>
      <c r="D40" s="305">
        <v>0</v>
      </c>
      <c r="E40" s="285">
        <f>SUMIF('[1]Transaction Listing'!S:S,'[1]Detail Finance Report'!A40,'[1]Transaction Listing'!H:H)</f>
        <v>6531.3799999999983</v>
      </c>
      <c r="F40" s="286">
        <f t="shared" si="2"/>
        <v>-6531.3799999999983</v>
      </c>
    </row>
    <row r="41" spans="1:6" s="283" customFormat="1" ht="19" customHeight="1" x14ac:dyDescent="0.35">
      <c r="A41" s="283" t="s">
        <v>744</v>
      </c>
      <c r="B41" s="13" t="s">
        <v>149</v>
      </c>
      <c r="C41" s="303"/>
      <c r="D41" s="305">
        <v>10000</v>
      </c>
      <c r="E41" s="285">
        <f>SUMIF('[1]Transaction Listing'!S:S,'[1]Detail Finance Report'!A41,'[1]Transaction Listing'!H:H)</f>
        <v>235.74</v>
      </c>
      <c r="F41" s="286">
        <f t="shared" si="2"/>
        <v>9764.26</v>
      </c>
    </row>
    <row r="42" spans="1:6" s="283" customFormat="1" ht="30.5" customHeight="1" x14ac:dyDescent="0.35">
      <c r="B42" s="13" t="s">
        <v>150</v>
      </c>
      <c r="C42" s="303"/>
      <c r="D42" s="305"/>
      <c r="E42" s="285">
        <f>SUMIF('[1]Transaction Listing'!S:S,'[1]Detail Finance Report'!A42,'[1]Transaction Listing'!H:H)</f>
        <v>0</v>
      </c>
      <c r="F42" s="286">
        <f t="shared" si="2"/>
        <v>0</v>
      </c>
    </row>
    <row r="43" spans="1:6" s="273" customFormat="1" ht="19" customHeight="1" thickBot="1" x14ac:dyDescent="0.4">
      <c r="B43" s="306"/>
      <c r="C43" s="307" t="s">
        <v>151</v>
      </c>
      <c r="D43" s="308">
        <f t="shared" ref="D43" si="3">SUM(D39:D42)</f>
        <v>90000</v>
      </c>
      <c r="E43" s="308">
        <f>SUM(E39:E42)</f>
        <v>21461.74</v>
      </c>
      <c r="F43" s="308">
        <f>SUM(F39:F42)</f>
        <v>68538.259999999995</v>
      </c>
    </row>
    <row r="44" spans="1:6" s="273" customFormat="1" ht="19" customHeight="1" x14ac:dyDescent="0.35">
      <c r="B44" s="309"/>
      <c r="C44" s="310" t="s">
        <v>745</v>
      </c>
      <c r="D44" s="311">
        <f>SUM(D17,D28,D43)</f>
        <v>420000</v>
      </c>
      <c r="E44" s="311">
        <f t="shared" ref="E44:F44" si="4">SUM(E17,E28,E43)</f>
        <v>173483.09999999998</v>
      </c>
      <c r="F44" s="311">
        <f t="shared" si="4"/>
        <v>246516.89999999997</v>
      </c>
    </row>
    <row r="45" spans="1:6" s="273" customFormat="1" ht="19" customHeight="1" thickBot="1" x14ac:dyDescent="0.4">
      <c r="B45" s="312"/>
      <c r="C45" s="310" t="s">
        <v>188</v>
      </c>
      <c r="D45" s="313">
        <f>D44*7%</f>
        <v>29400.000000000004</v>
      </c>
      <c r="E45" s="313">
        <f t="shared" ref="E45:F45" si="5">E44*7%</f>
        <v>12143.816999999999</v>
      </c>
      <c r="F45" s="313">
        <f t="shared" si="5"/>
        <v>17256.183000000001</v>
      </c>
    </row>
    <row r="46" spans="1:6" s="273" customFormat="1" ht="19" customHeight="1" thickBot="1" x14ac:dyDescent="0.4">
      <c r="B46" s="314"/>
      <c r="C46" s="315" t="s">
        <v>189</v>
      </c>
      <c r="D46" s="316">
        <f>SUM(D44:D45)</f>
        <v>449400</v>
      </c>
      <c r="E46" s="316">
        <f t="shared" ref="E46:F46" si="6">SUM(E44:E45)</f>
        <v>185626.91699999999</v>
      </c>
      <c r="F46" s="316">
        <f t="shared" si="6"/>
        <v>263773.08299999998</v>
      </c>
    </row>
    <row r="47" spans="1:6" s="273" customFormat="1" ht="15.75" customHeight="1" x14ac:dyDescent="0.35">
      <c r="B47" s="4"/>
      <c r="C47" s="317"/>
      <c r="D47" s="318"/>
      <c r="E47" s="8"/>
    </row>
    <row r="49" spans="5:5" x14ac:dyDescent="0.35">
      <c r="E49" s="492">
        <f>E17</f>
        <v>152021.35999999999</v>
      </c>
    </row>
    <row r="50" spans="5:5" x14ac:dyDescent="0.35">
      <c r="E50" s="493">
        <f>E43</f>
        <v>21461.74</v>
      </c>
    </row>
    <row r="51" spans="5:5" x14ac:dyDescent="0.35">
      <c r="E51" s="492">
        <f>SUM(E49:E50)</f>
        <v>173483.09999999998</v>
      </c>
    </row>
  </sheetData>
  <dataValidations count="2">
    <dataValidation allowBlank="1" showInputMessage="1" showErrorMessage="1" prompt="Insert *text* description of Activity here" sqref="C30" xr:uid="{703365AA-ACA7-4892-A6B4-AFED949C4A9F}"/>
    <dataValidation allowBlank="1" showInputMessage="1" showErrorMessage="1" prompt="Insert *text* description of Output here" sqref="C5 C18 C29" xr:uid="{55719790-3336-45A0-A178-C898BD1D7FF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3C14-73A7-480D-9744-3DFCC4A55662}">
  <dimension ref="A1:L235"/>
  <sheetViews>
    <sheetView topLeftCell="B102" workbookViewId="0">
      <selection activeCell="I189" sqref="I189"/>
    </sheetView>
  </sheetViews>
  <sheetFormatPr defaultColWidth="9.1796875" defaultRowHeight="14.5" x14ac:dyDescent="0.35"/>
  <cols>
    <col min="1" max="1" width="9.1796875" style="17"/>
    <col min="2" max="2" width="30.453125" style="17" customWidth="1"/>
    <col min="3" max="3" width="32.453125" style="17" customWidth="1"/>
    <col min="4" max="4" width="25.1796875" style="17" customWidth="1"/>
    <col min="5" max="6" width="25.453125" style="17" customWidth="1"/>
    <col min="7" max="7" width="29" style="17" bestFit="1" customWidth="1"/>
    <col min="8" max="8" width="22.453125" style="17" customWidth="1"/>
    <col min="9" max="9" width="22.453125" style="106" customWidth="1"/>
    <col min="10" max="10" width="33.453125" style="121" customWidth="1"/>
    <col min="11" max="11" width="30.453125" style="17" customWidth="1"/>
    <col min="12" max="12" width="18.81640625" style="17" customWidth="1"/>
    <col min="13" max="13" width="9.1796875" style="17"/>
    <col min="14" max="14" width="17.453125" style="17" customWidth="1"/>
    <col min="15" max="15" width="26.453125" style="17" customWidth="1"/>
    <col min="16" max="16" width="22.453125" style="17" customWidth="1"/>
    <col min="17" max="17" width="29.453125" style="17" customWidth="1"/>
    <col min="18" max="18" width="23.453125" style="17" customWidth="1"/>
    <col min="19" max="19" width="18.453125" style="17" customWidth="1"/>
    <col min="20" max="20" width="17.453125" style="17" customWidth="1"/>
    <col min="21" max="21" width="25.1796875" style="17" customWidth="1"/>
    <col min="22" max="16384" width="9.1796875" style="17"/>
  </cols>
  <sheetData>
    <row r="1" spans="1:12" ht="30.75" customHeight="1" x14ac:dyDescent="1">
      <c r="B1" s="390" t="s">
        <v>0</v>
      </c>
      <c r="C1" s="390"/>
      <c r="D1" s="390"/>
      <c r="E1" s="390"/>
      <c r="F1" s="15"/>
      <c r="G1" s="227"/>
      <c r="H1" s="16"/>
      <c r="I1" s="105"/>
      <c r="J1" s="120"/>
      <c r="K1" s="16"/>
    </row>
    <row r="2" spans="1:12" ht="16.5" customHeight="1" x14ac:dyDescent="0.6">
      <c r="B2" s="423" t="s">
        <v>746</v>
      </c>
      <c r="C2" s="423"/>
      <c r="D2" s="423"/>
      <c r="E2" s="423"/>
      <c r="F2" s="126"/>
      <c r="G2" s="126"/>
      <c r="H2" s="126"/>
      <c r="I2" s="114"/>
      <c r="J2" s="114"/>
    </row>
    <row r="4" spans="1:12" s="273" customFormat="1" ht="119.25" customHeight="1" x14ac:dyDescent="0.35">
      <c r="B4" s="319" t="s">
        <v>3</v>
      </c>
      <c r="C4" s="319" t="s">
        <v>4</v>
      </c>
      <c r="D4" s="45" t="s">
        <v>552</v>
      </c>
      <c r="E4" s="45" t="s">
        <v>553</v>
      </c>
      <c r="F4" s="45" t="s">
        <v>551</v>
      </c>
      <c r="G4" s="66" t="s">
        <v>5</v>
      </c>
      <c r="H4" s="319" t="s">
        <v>6</v>
      </c>
      <c r="I4" s="319" t="s">
        <v>7</v>
      </c>
      <c r="J4" s="319" t="s">
        <v>8</v>
      </c>
      <c r="K4" s="319" t="s">
        <v>9</v>
      </c>
      <c r="L4" s="20"/>
    </row>
    <row r="5" spans="1:12" s="320" customFormat="1" ht="51" customHeight="1" x14ac:dyDescent="0.35">
      <c r="B5" s="202" t="s">
        <v>10</v>
      </c>
      <c r="C5" s="424" t="s">
        <v>581</v>
      </c>
      <c r="D5" s="425"/>
      <c r="E5" s="425"/>
      <c r="F5" s="425"/>
      <c r="G5" s="425"/>
      <c r="H5" s="425"/>
      <c r="I5" s="425"/>
      <c r="J5" s="425"/>
      <c r="K5" s="426"/>
      <c r="L5" s="203"/>
    </row>
    <row r="6" spans="1:12" s="273" customFormat="1" ht="51" customHeight="1" x14ac:dyDescent="0.35">
      <c r="B6" s="64" t="s">
        <v>167</v>
      </c>
      <c r="C6" s="424" t="s">
        <v>597</v>
      </c>
      <c r="D6" s="425"/>
      <c r="E6" s="425"/>
      <c r="F6" s="425"/>
      <c r="G6" s="425"/>
      <c r="H6" s="425"/>
      <c r="I6" s="425"/>
      <c r="J6" s="425"/>
      <c r="K6" s="426"/>
      <c r="L6" s="22"/>
    </row>
    <row r="7" spans="1:12" s="273" customFormat="1" ht="137.5" customHeight="1" x14ac:dyDescent="0.35">
      <c r="B7" s="321" t="s">
        <v>11</v>
      </c>
      <c r="C7" s="243" t="s">
        <v>598</v>
      </c>
      <c r="D7" s="322">
        <v>45000</v>
      </c>
      <c r="E7" s="322"/>
      <c r="F7" s="322"/>
      <c r="G7" s="323">
        <f>SUM(D7:F7)</f>
        <v>45000</v>
      </c>
      <c r="H7" s="324">
        <v>1</v>
      </c>
      <c r="I7" s="322"/>
      <c r="J7" s="325" t="s">
        <v>559</v>
      </c>
      <c r="K7" s="326" t="s">
        <v>558</v>
      </c>
      <c r="L7" s="327"/>
    </row>
    <row r="8" spans="1:12" s="273" customFormat="1" ht="139.5" x14ac:dyDescent="0.35">
      <c r="B8" s="321" t="s">
        <v>12</v>
      </c>
      <c r="C8" s="243" t="s">
        <v>599</v>
      </c>
      <c r="D8" s="322">
        <v>50000</v>
      </c>
      <c r="E8" s="322"/>
      <c r="F8" s="179"/>
      <c r="G8" s="323">
        <f t="shared" ref="G8:G16" si="0">SUM(D8:F8)</f>
        <v>50000</v>
      </c>
      <c r="H8" s="324">
        <v>1</v>
      </c>
      <c r="I8" s="322"/>
      <c r="J8" s="328" t="s">
        <v>560</v>
      </c>
      <c r="K8" s="329" t="s">
        <v>561</v>
      </c>
      <c r="L8" s="327"/>
    </row>
    <row r="9" spans="1:12" s="273" customFormat="1" ht="93" x14ac:dyDescent="0.35">
      <c r="B9" s="321" t="s">
        <v>13</v>
      </c>
      <c r="C9" s="283" t="s">
        <v>600</v>
      </c>
      <c r="D9" s="322">
        <v>40000</v>
      </c>
      <c r="E9" s="322"/>
      <c r="F9" s="328"/>
      <c r="G9" s="323">
        <f t="shared" si="0"/>
        <v>40000</v>
      </c>
      <c r="H9" s="324">
        <v>1</v>
      </c>
      <c r="I9" s="322"/>
      <c r="J9" s="328" t="s">
        <v>562</v>
      </c>
      <c r="K9" s="329" t="s">
        <v>563</v>
      </c>
      <c r="L9" s="327"/>
    </row>
    <row r="10" spans="1:12" s="273" customFormat="1" ht="93" x14ac:dyDescent="0.35">
      <c r="B10" s="321" t="s">
        <v>14</v>
      </c>
      <c r="C10" s="330" t="s">
        <v>601</v>
      </c>
      <c r="D10" s="322">
        <v>50000</v>
      </c>
      <c r="E10" s="322" t="s">
        <v>554</v>
      </c>
      <c r="F10" s="322"/>
      <c r="G10" s="323">
        <f t="shared" si="0"/>
        <v>50000</v>
      </c>
      <c r="H10" s="324">
        <v>1</v>
      </c>
      <c r="I10" s="322"/>
      <c r="J10" s="328" t="s">
        <v>564</v>
      </c>
      <c r="K10" s="329" t="s">
        <v>566</v>
      </c>
      <c r="L10" s="327"/>
    </row>
    <row r="11" spans="1:12" s="273" customFormat="1" ht="93" x14ac:dyDescent="0.35">
      <c r="B11" s="321" t="s">
        <v>15</v>
      </c>
      <c r="C11" s="330" t="s">
        <v>602</v>
      </c>
      <c r="D11" s="322">
        <v>45000</v>
      </c>
      <c r="E11" s="322"/>
      <c r="F11" s="322"/>
      <c r="G11" s="323">
        <f t="shared" si="0"/>
        <v>45000</v>
      </c>
      <c r="H11" s="324">
        <v>1</v>
      </c>
      <c r="I11" s="322"/>
      <c r="J11" s="328" t="s">
        <v>565</v>
      </c>
      <c r="K11" s="329" t="s">
        <v>567</v>
      </c>
      <c r="L11" s="327"/>
    </row>
    <row r="12" spans="1:12" s="273" customFormat="1" ht="93" x14ac:dyDescent="0.35">
      <c r="B12" s="321" t="s">
        <v>16</v>
      </c>
      <c r="C12" s="330" t="s">
        <v>603</v>
      </c>
      <c r="D12" s="322">
        <v>60000</v>
      </c>
      <c r="E12" s="322"/>
      <c r="F12" s="322"/>
      <c r="G12" s="323">
        <f t="shared" si="0"/>
        <v>60000</v>
      </c>
      <c r="H12" s="324">
        <v>1</v>
      </c>
      <c r="I12" s="322"/>
      <c r="J12" s="328" t="s">
        <v>565</v>
      </c>
      <c r="K12" s="329" t="s">
        <v>567</v>
      </c>
      <c r="L12" s="327"/>
    </row>
    <row r="13" spans="1:12" s="273" customFormat="1" ht="15.5" hidden="1" x14ac:dyDescent="0.35">
      <c r="B13" s="321" t="s">
        <v>16</v>
      </c>
      <c r="C13" s="243"/>
      <c r="D13" s="322"/>
      <c r="E13" s="322"/>
      <c r="F13" s="328"/>
      <c r="G13" s="323">
        <f t="shared" si="0"/>
        <v>0</v>
      </c>
      <c r="H13" s="324"/>
      <c r="I13" s="322"/>
      <c r="J13" s="328"/>
      <c r="K13" s="329"/>
      <c r="L13" s="327"/>
    </row>
    <row r="14" spans="1:12" s="273" customFormat="1" ht="15.5" hidden="1" x14ac:dyDescent="0.35">
      <c r="B14" s="321" t="s">
        <v>17</v>
      </c>
      <c r="C14" s="243"/>
      <c r="D14" s="322"/>
      <c r="E14" s="322"/>
      <c r="F14" s="328"/>
      <c r="G14" s="323"/>
      <c r="H14" s="324"/>
      <c r="I14" s="322"/>
      <c r="J14" s="328"/>
      <c r="K14" s="329"/>
      <c r="L14" s="327"/>
    </row>
    <row r="15" spans="1:12" s="273" customFormat="1" ht="15.5" hidden="1" x14ac:dyDescent="0.35">
      <c r="B15" s="321" t="s">
        <v>18</v>
      </c>
      <c r="C15" s="243"/>
      <c r="D15" s="328"/>
      <c r="E15" s="328"/>
      <c r="F15" s="328"/>
      <c r="G15" s="323">
        <f t="shared" si="0"/>
        <v>0</v>
      </c>
      <c r="H15" s="331"/>
      <c r="I15" s="328"/>
      <c r="J15" s="328"/>
      <c r="K15" s="332"/>
      <c r="L15" s="327"/>
    </row>
    <row r="16" spans="1:12" s="273" customFormat="1" ht="15.5" hidden="1" x14ac:dyDescent="0.35">
      <c r="A16" s="333"/>
      <c r="B16" s="321" t="s">
        <v>555</v>
      </c>
      <c r="C16" s="334"/>
      <c r="D16" s="328"/>
      <c r="E16" s="328"/>
      <c r="F16" s="328"/>
      <c r="G16" s="323">
        <f t="shared" si="0"/>
        <v>0</v>
      </c>
      <c r="H16" s="331"/>
      <c r="I16" s="328"/>
      <c r="J16" s="328"/>
      <c r="K16" s="332"/>
    </row>
    <row r="17" spans="1:12" s="273" customFormat="1" ht="15.5" x14ac:dyDescent="0.35">
      <c r="A17" s="333"/>
      <c r="C17" s="64" t="s">
        <v>19</v>
      </c>
      <c r="D17" s="10">
        <f>SUM(D7:D16)</f>
        <v>290000</v>
      </c>
      <c r="E17" s="10">
        <f>SUM(E7:E16)</f>
        <v>0</v>
      </c>
      <c r="F17" s="10">
        <f>SUM(F7:F16)</f>
        <v>0</v>
      </c>
      <c r="G17" s="10">
        <f>SUM(G7:G16)</f>
        <v>290000</v>
      </c>
      <c r="H17" s="10">
        <f>(H7*G7)+(H8*G8)+(H9*G9)+(H10*G10)+(H11*G11)+(H12*G12)+(H13*G13)+(H15*G15)+(H16*G16)</f>
        <v>290000</v>
      </c>
      <c r="I17" s="10">
        <f>SUM(I7:I16)</f>
        <v>0</v>
      </c>
      <c r="J17" s="122"/>
      <c r="K17" s="332"/>
      <c r="L17" s="23"/>
    </row>
    <row r="18" spans="1:12" s="273" customFormat="1" ht="51" customHeight="1" x14ac:dyDescent="0.35">
      <c r="A18" s="333"/>
      <c r="B18" s="335" t="s">
        <v>596</v>
      </c>
      <c r="C18" s="420" t="s">
        <v>604</v>
      </c>
      <c r="D18" s="421"/>
      <c r="E18" s="421"/>
      <c r="F18" s="421"/>
      <c r="G18" s="421"/>
      <c r="H18" s="421"/>
      <c r="I18" s="421"/>
      <c r="J18" s="421"/>
      <c r="K18" s="422"/>
      <c r="L18" s="22"/>
    </row>
    <row r="19" spans="1:12" s="273" customFormat="1" ht="124" x14ac:dyDescent="0.35">
      <c r="A19" s="333"/>
      <c r="B19" s="336" t="s">
        <v>20</v>
      </c>
      <c r="C19" s="337" t="s">
        <v>582</v>
      </c>
      <c r="D19" s="338">
        <v>50000</v>
      </c>
      <c r="E19" s="339">
        <v>0</v>
      </c>
      <c r="F19" s="340"/>
      <c r="G19" s="341">
        <f>SUM(D19:F19)</f>
        <v>50000</v>
      </c>
      <c r="H19" s="342">
        <v>1</v>
      </c>
      <c r="I19" s="340"/>
      <c r="J19" s="343" t="s">
        <v>568</v>
      </c>
      <c r="K19" s="344"/>
      <c r="L19" s="327"/>
    </row>
    <row r="20" spans="1:12" s="273" customFormat="1" ht="93" x14ac:dyDescent="0.35">
      <c r="A20" s="333"/>
      <c r="B20" s="321" t="s">
        <v>21</v>
      </c>
      <c r="C20" s="345" t="s">
        <v>605</v>
      </c>
      <c r="D20" s="346">
        <v>50000</v>
      </c>
      <c r="E20" s="346">
        <v>0</v>
      </c>
      <c r="F20" s="322"/>
      <c r="G20" s="323">
        <f t="shared" ref="G20:G29" si="1">SUM(D20:F20)</f>
        <v>50000</v>
      </c>
      <c r="H20" s="324">
        <v>1</v>
      </c>
      <c r="I20" s="322"/>
      <c r="J20" s="347" t="s">
        <v>569</v>
      </c>
      <c r="K20" s="329"/>
      <c r="L20" s="327"/>
    </row>
    <row r="21" spans="1:12" s="273" customFormat="1" ht="93" x14ac:dyDescent="0.35">
      <c r="A21" s="333"/>
      <c r="B21" s="321" t="s">
        <v>22</v>
      </c>
      <c r="C21" s="243" t="s">
        <v>606</v>
      </c>
      <c r="D21" s="346">
        <v>50000</v>
      </c>
      <c r="E21" s="346">
        <v>0</v>
      </c>
      <c r="F21" s="322"/>
      <c r="G21" s="323">
        <f t="shared" si="1"/>
        <v>50000</v>
      </c>
      <c r="H21" s="324">
        <v>1</v>
      </c>
      <c r="I21" s="322"/>
      <c r="J21" s="347" t="s">
        <v>570</v>
      </c>
      <c r="K21" s="329"/>
      <c r="L21" s="327"/>
    </row>
    <row r="22" spans="1:12" s="273" customFormat="1" ht="155" x14ac:dyDescent="0.35">
      <c r="A22" s="333"/>
      <c r="B22" s="321" t="s">
        <v>23</v>
      </c>
      <c r="C22" s="243" t="s">
        <v>607</v>
      </c>
      <c r="D22" s="348">
        <v>30000</v>
      </c>
      <c r="E22" s="348">
        <v>0</v>
      </c>
      <c r="F22" s="322"/>
      <c r="G22" s="323">
        <f t="shared" si="1"/>
        <v>30000</v>
      </c>
      <c r="H22" s="324">
        <v>1</v>
      </c>
      <c r="I22" s="322"/>
      <c r="J22" s="347" t="s">
        <v>571</v>
      </c>
      <c r="K22" s="329"/>
      <c r="L22" s="327"/>
    </row>
    <row r="23" spans="1:12" s="273" customFormat="1" ht="62" x14ac:dyDescent="0.35">
      <c r="A23" s="333"/>
      <c r="B23" s="321" t="s">
        <v>24</v>
      </c>
      <c r="C23" s="243" t="s">
        <v>608</v>
      </c>
      <c r="D23" s="346">
        <v>40000</v>
      </c>
      <c r="E23" s="346">
        <v>0</v>
      </c>
      <c r="F23" s="322"/>
      <c r="G23" s="323">
        <f t="shared" si="1"/>
        <v>40000</v>
      </c>
      <c r="H23" s="324">
        <v>1</v>
      </c>
      <c r="I23" s="322"/>
      <c r="J23" s="347" t="s">
        <v>572</v>
      </c>
      <c r="K23" s="329"/>
      <c r="L23" s="327"/>
    </row>
    <row r="24" spans="1:12" s="273" customFormat="1" ht="77.5" x14ac:dyDescent="0.35">
      <c r="A24" s="333"/>
      <c r="B24" s="321" t="s">
        <v>25</v>
      </c>
      <c r="C24" s="211" t="s">
        <v>583</v>
      </c>
      <c r="D24" s="348">
        <v>20000</v>
      </c>
      <c r="E24" s="348"/>
      <c r="F24" s="322"/>
      <c r="G24" s="323">
        <f t="shared" si="1"/>
        <v>20000</v>
      </c>
      <c r="H24" s="324">
        <v>1</v>
      </c>
      <c r="I24" s="322"/>
      <c r="J24" s="347"/>
      <c r="K24" s="329"/>
      <c r="L24" s="327"/>
    </row>
    <row r="25" spans="1:12" s="273" customFormat="1" ht="108.5" x14ac:dyDescent="0.35">
      <c r="A25" s="333"/>
      <c r="B25" s="349" t="s">
        <v>26</v>
      </c>
      <c r="C25" s="283" t="s">
        <v>609</v>
      </c>
      <c r="D25" s="340">
        <v>20000</v>
      </c>
      <c r="E25" s="340"/>
      <c r="F25" s="340"/>
      <c r="G25" s="323">
        <f>SUM(D25:F25)</f>
        <v>20000</v>
      </c>
      <c r="H25" s="324">
        <v>1</v>
      </c>
      <c r="I25" s="322"/>
      <c r="J25" s="328"/>
      <c r="K25" s="329"/>
      <c r="L25" s="327"/>
    </row>
    <row r="26" spans="1:12" s="273" customFormat="1" ht="15.5" hidden="1" x14ac:dyDescent="0.35">
      <c r="A26" s="333"/>
      <c r="B26" s="321" t="s">
        <v>26</v>
      </c>
      <c r="C26" s="243"/>
      <c r="D26" s="328"/>
      <c r="E26" s="328"/>
      <c r="F26" s="328"/>
      <c r="G26" s="323">
        <f t="shared" si="1"/>
        <v>0</v>
      </c>
      <c r="H26" s="331"/>
      <c r="I26" s="328"/>
      <c r="J26" s="328"/>
      <c r="K26" s="332"/>
      <c r="L26" s="327"/>
    </row>
    <row r="27" spans="1:12" s="273" customFormat="1" ht="15.5" hidden="1" x14ac:dyDescent="0.35">
      <c r="A27" s="333"/>
      <c r="B27" s="321" t="s">
        <v>27</v>
      </c>
      <c r="C27" s="330"/>
      <c r="D27" s="328"/>
      <c r="E27" s="328"/>
      <c r="F27" s="328"/>
      <c r="G27" s="323"/>
      <c r="H27" s="331"/>
      <c r="I27" s="328"/>
      <c r="J27" s="328"/>
      <c r="K27" s="332"/>
      <c r="L27" s="327"/>
    </row>
    <row r="28" spans="1:12" s="273" customFormat="1" ht="15.5" hidden="1" x14ac:dyDescent="0.35">
      <c r="A28" s="333"/>
      <c r="B28" s="321" t="s">
        <v>556</v>
      </c>
      <c r="C28" s="283"/>
      <c r="D28" s="328"/>
      <c r="E28" s="328"/>
      <c r="F28" s="328"/>
      <c r="G28" s="323"/>
      <c r="H28" s="331"/>
      <c r="I28" s="328"/>
      <c r="J28" s="328"/>
      <c r="K28" s="332"/>
      <c r="L28" s="327"/>
    </row>
    <row r="29" spans="1:12" s="273" customFormat="1" ht="15.5" hidden="1" x14ac:dyDescent="0.35">
      <c r="A29" s="333"/>
      <c r="B29" s="321" t="s">
        <v>557</v>
      </c>
      <c r="C29" s="192"/>
      <c r="D29" s="328"/>
      <c r="E29" s="328"/>
      <c r="F29" s="328"/>
      <c r="G29" s="323">
        <f t="shared" si="1"/>
        <v>0</v>
      </c>
      <c r="H29" s="331"/>
      <c r="I29" s="328"/>
      <c r="J29" s="328"/>
      <c r="K29" s="332"/>
      <c r="L29" s="327"/>
    </row>
    <row r="30" spans="1:12" s="273" customFormat="1" ht="15.5" x14ac:dyDescent="0.35">
      <c r="A30" s="333"/>
      <c r="C30" s="64" t="s">
        <v>19</v>
      </c>
      <c r="D30" s="12">
        <f>SUM(D19:D29)</f>
        <v>260000</v>
      </c>
      <c r="E30" s="12">
        <f>SUM(E19:E29)</f>
        <v>0</v>
      </c>
      <c r="F30" s="12">
        <f>SUM(F19:F29)</f>
        <v>0</v>
      </c>
      <c r="G30" s="12">
        <f>SUM(G19:G29)</f>
        <v>260000</v>
      </c>
      <c r="H30" s="10">
        <f>(H19*G19)+(H20*G20)+(H21*G21)+(H22*G22)+(H23*G23)+(H24*G24)+(H25*G25)+(H26*G26)+(H27*G27)+(H28*G28)+(H29*G29)</f>
        <v>260000</v>
      </c>
      <c r="I30" s="10">
        <f>SUM(I19:I29)</f>
        <v>0</v>
      </c>
      <c r="J30" s="122"/>
      <c r="K30" s="332"/>
      <c r="L30" s="23"/>
    </row>
    <row r="31" spans="1:12" s="273" customFormat="1" ht="51" customHeight="1" x14ac:dyDescent="0.35">
      <c r="A31" s="333"/>
      <c r="B31" s="64" t="s">
        <v>595</v>
      </c>
      <c r="C31" s="420" t="s">
        <v>610</v>
      </c>
      <c r="D31" s="421"/>
      <c r="E31" s="421"/>
      <c r="F31" s="421"/>
      <c r="G31" s="421"/>
      <c r="H31" s="421"/>
      <c r="I31" s="421"/>
      <c r="J31" s="421"/>
      <c r="K31" s="422"/>
      <c r="L31" s="22"/>
    </row>
    <row r="32" spans="1:12" s="273" customFormat="1" ht="108.5" x14ac:dyDescent="0.35">
      <c r="A32" s="333"/>
      <c r="B32" s="321" t="s">
        <v>28</v>
      </c>
      <c r="C32" s="302" t="s">
        <v>611</v>
      </c>
      <c r="D32" s="322"/>
      <c r="E32" s="322">
        <v>35000</v>
      </c>
      <c r="F32" s="322">
        <v>0</v>
      </c>
      <c r="G32" s="323">
        <f>SUM(D32:F32)</f>
        <v>35000</v>
      </c>
      <c r="H32" s="324">
        <v>1</v>
      </c>
      <c r="I32" s="328">
        <v>15277</v>
      </c>
      <c r="J32" s="328"/>
      <c r="K32" s="329"/>
      <c r="L32" s="327"/>
    </row>
    <row r="33" spans="1:12" s="273" customFormat="1" ht="62" x14ac:dyDescent="0.35">
      <c r="A33" s="333"/>
      <c r="B33" s="321" t="s">
        <v>29</v>
      </c>
      <c r="C33" s="302" t="s">
        <v>612</v>
      </c>
      <c r="D33" s="322"/>
      <c r="E33" s="322">
        <v>25000</v>
      </c>
      <c r="F33" s="322">
        <v>0</v>
      </c>
      <c r="G33" s="323">
        <f t="shared" ref="G33:G42" si="2">SUM(D33:F33)</f>
        <v>25000</v>
      </c>
      <c r="H33" s="324">
        <v>1</v>
      </c>
      <c r="I33" s="328">
        <v>21050</v>
      </c>
      <c r="J33" s="328"/>
      <c r="K33" s="329"/>
      <c r="L33" s="327"/>
    </row>
    <row r="34" spans="1:12" s="273" customFormat="1" ht="77.5" x14ac:dyDescent="0.35">
      <c r="A34" s="333"/>
      <c r="B34" s="321" t="s">
        <v>30</v>
      </c>
      <c r="C34" s="302" t="s">
        <v>613</v>
      </c>
      <c r="D34" s="322"/>
      <c r="E34" s="322">
        <v>30000</v>
      </c>
      <c r="F34" s="322">
        <v>0</v>
      </c>
      <c r="G34" s="323">
        <f t="shared" si="2"/>
        <v>30000</v>
      </c>
      <c r="H34" s="324">
        <v>1</v>
      </c>
      <c r="I34" s="328">
        <v>19540</v>
      </c>
      <c r="J34" s="328"/>
      <c r="K34" s="329"/>
      <c r="L34" s="327"/>
    </row>
    <row r="35" spans="1:12" s="273" customFormat="1" ht="77.5" x14ac:dyDescent="0.35">
      <c r="A35" s="333"/>
      <c r="B35" s="321" t="s">
        <v>31</v>
      </c>
      <c r="C35" s="302" t="s">
        <v>614</v>
      </c>
      <c r="D35" s="322"/>
      <c r="E35" s="322">
        <v>35000</v>
      </c>
      <c r="F35" s="322">
        <v>0</v>
      </c>
      <c r="G35" s="323">
        <f t="shared" si="2"/>
        <v>35000</v>
      </c>
      <c r="H35" s="324">
        <v>1</v>
      </c>
      <c r="I35" s="328">
        <v>0</v>
      </c>
      <c r="J35" s="328"/>
      <c r="K35" s="329"/>
      <c r="L35" s="327"/>
    </row>
    <row r="36" spans="1:12" s="273" customFormat="1" ht="46.5" x14ac:dyDescent="0.35">
      <c r="A36" s="333"/>
      <c r="B36" s="321" t="s">
        <v>32</v>
      </c>
      <c r="C36" s="302" t="s">
        <v>615</v>
      </c>
      <c r="D36" s="322" t="s">
        <v>554</v>
      </c>
      <c r="E36" s="322">
        <v>20000</v>
      </c>
      <c r="F36" s="322">
        <v>0</v>
      </c>
      <c r="G36" s="323">
        <f t="shared" si="2"/>
        <v>20000</v>
      </c>
      <c r="H36" s="324">
        <v>1</v>
      </c>
      <c r="I36" s="328">
        <v>0</v>
      </c>
      <c r="J36" s="328"/>
      <c r="K36" s="329"/>
      <c r="L36" s="327"/>
    </row>
    <row r="37" spans="1:12" s="273" customFormat="1" ht="15.5" hidden="1" x14ac:dyDescent="0.35">
      <c r="A37" s="333"/>
      <c r="B37" s="321" t="s">
        <v>34</v>
      </c>
      <c r="C37" s="302"/>
      <c r="D37" s="322"/>
      <c r="E37" s="322"/>
      <c r="F37" s="322"/>
      <c r="G37" s="323">
        <f t="shared" si="2"/>
        <v>0</v>
      </c>
      <c r="H37" s="324"/>
      <c r="I37" s="328"/>
      <c r="J37" s="328"/>
      <c r="K37" s="329"/>
      <c r="L37" s="327"/>
    </row>
    <row r="38" spans="1:12" s="273" customFormat="1" ht="15.5" hidden="1" x14ac:dyDescent="0.35">
      <c r="A38" s="333"/>
      <c r="B38" s="321" t="s">
        <v>35</v>
      </c>
      <c r="C38" s="302"/>
      <c r="D38" s="322"/>
      <c r="E38" s="322"/>
      <c r="F38" s="322"/>
      <c r="G38" s="323">
        <f t="shared" si="2"/>
        <v>0</v>
      </c>
      <c r="H38" s="324"/>
      <c r="I38" s="328"/>
      <c r="J38" s="328"/>
      <c r="K38" s="329"/>
      <c r="L38" s="327"/>
    </row>
    <row r="39" spans="1:12" s="333" customFormat="1" ht="15.5" hidden="1" x14ac:dyDescent="0.35">
      <c r="B39" s="321" t="s">
        <v>32</v>
      </c>
      <c r="C39" s="302"/>
      <c r="D39" s="322"/>
      <c r="E39" s="322"/>
      <c r="F39" s="322"/>
      <c r="G39" s="323">
        <f t="shared" si="2"/>
        <v>0</v>
      </c>
      <c r="H39" s="324"/>
      <c r="I39" s="322"/>
      <c r="J39" s="328"/>
      <c r="K39" s="329"/>
      <c r="L39" s="327"/>
    </row>
    <row r="40" spans="1:12" s="333" customFormat="1" ht="15.5" hidden="1" x14ac:dyDescent="0.35">
      <c r="B40" s="321" t="s">
        <v>33</v>
      </c>
      <c r="C40" s="302"/>
      <c r="D40" s="322"/>
      <c r="E40" s="322"/>
      <c r="F40" s="322"/>
      <c r="G40" s="323">
        <f t="shared" si="2"/>
        <v>0</v>
      </c>
      <c r="H40" s="324"/>
      <c r="I40" s="322"/>
      <c r="J40" s="328"/>
      <c r="K40" s="329"/>
      <c r="L40" s="327"/>
    </row>
    <row r="41" spans="1:12" s="333" customFormat="1" ht="15.5" hidden="1" x14ac:dyDescent="0.35">
      <c r="A41" s="273"/>
      <c r="B41" s="321" t="s">
        <v>34</v>
      </c>
      <c r="C41" s="288"/>
      <c r="D41" s="328"/>
      <c r="E41" s="328"/>
      <c r="F41" s="328"/>
      <c r="G41" s="323">
        <f t="shared" si="2"/>
        <v>0</v>
      </c>
      <c r="H41" s="331"/>
      <c r="I41" s="328"/>
      <c r="J41" s="328"/>
      <c r="K41" s="332"/>
      <c r="L41" s="327"/>
    </row>
    <row r="42" spans="1:12" s="273" customFormat="1" ht="15.5" hidden="1" x14ac:dyDescent="0.35">
      <c r="B42" s="321" t="s">
        <v>35</v>
      </c>
      <c r="C42" s="288"/>
      <c r="D42" s="328"/>
      <c r="E42" s="328"/>
      <c r="F42" s="328"/>
      <c r="G42" s="323">
        <f t="shared" si="2"/>
        <v>0</v>
      </c>
      <c r="H42" s="331"/>
      <c r="I42" s="328"/>
      <c r="J42" s="328"/>
      <c r="K42" s="332"/>
      <c r="L42" s="327"/>
    </row>
    <row r="43" spans="1:12" s="273" customFormat="1" ht="15.5" x14ac:dyDescent="0.35">
      <c r="C43" s="64" t="s">
        <v>19</v>
      </c>
      <c r="D43" s="12">
        <f>SUM(D32:D42)</f>
        <v>0</v>
      </c>
      <c r="E43" s="12">
        <f>SUM(E32:E42)</f>
        <v>145000</v>
      </c>
      <c r="F43" s="12">
        <f>SUM(F32:F42)</f>
        <v>0</v>
      </c>
      <c r="G43" s="12">
        <f>SUM(G32:G42)</f>
        <v>145000</v>
      </c>
      <c r="H43" s="10">
        <f>(H32*G32)+(H33*G33)+(H34*G34)+(H35*G35)+(H36*G36)+(H37*G37)+(H38*G38)+(H39*G39)+(H40*G40)+(H41*G41)+(H42*G42)</f>
        <v>145000</v>
      </c>
      <c r="I43" s="10">
        <f>SUM(I32:I42)</f>
        <v>55867</v>
      </c>
      <c r="J43" s="122"/>
      <c r="K43" s="332"/>
      <c r="L43" s="23"/>
    </row>
    <row r="44" spans="1:12" s="273" customFormat="1" ht="51" hidden="1" customHeight="1" x14ac:dyDescent="0.35">
      <c r="B44" s="224" t="s">
        <v>36</v>
      </c>
      <c r="C44" s="427"/>
      <c r="D44" s="428"/>
      <c r="E44" s="428"/>
      <c r="F44" s="428"/>
      <c r="G44" s="428"/>
      <c r="H44" s="428"/>
      <c r="I44" s="428"/>
      <c r="J44" s="428"/>
      <c r="K44" s="429"/>
      <c r="L44" s="22"/>
    </row>
    <row r="45" spans="1:12" s="273" customFormat="1" ht="15.5" hidden="1" x14ac:dyDescent="0.35">
      <c r="B45" s="243"/>
      <c r="C45" s="302"/>
      <c r="D45" s="350"/>
      <c r="E45" s="350"/>
      <c r="F45" s="350"/>
      <c r="G45" s="351"/>
      <c r="H45" s="352"/>
      <c r="I45" s="350"/>
      <c r="J45" s="353"/>
      <c r="K45" s="354"/>
      <c r="L45" s="327"/>
    </row>
    <row r="46" spans="1:12" s="283" customFormat="1" ht="15.5" hidden="1" x14ac:dyDescent="0.35">
      <c r="B46" s="243"/>
      <c r="C46" s="355"/>
      <c r="D46" s="356"/>
      <c r="E46" s="356"/>
      <c r="F46" s="356"/>
      <c r="G46" s="357"/>
      <c r="H46" s="358"/>
      <c r="I46" s="356"/>
      <c r="J46" s="356"/>
      <c r="K46" s="359"/>
      <c r="L46" s="360"/>
    </row>
    <row r="47" spans="1:12" s="283" customFormat="1" ht="15.5" hidden="1" x14ac:dyDescent="0.35">
      <c r="B47" s="243"/>
      <c r="C47" s="355"/>
      <c r="D47" s="356"/>
      <c r="E47" s="356"/>
      <c r="F47" s="356"/>
      <c r="G47" s="357"/>
      <c r="H47" s="358"/>
      <c r="I47" s="356"/>
      <c r="J47" s="356"/>
      <c r="K47" s="359"/>
      <c r="L47" s="360"/>
    </row>
    <row r="48" spans="1:12" s="283" customFormat="1" ht="15.5" hidden="1" x14ac:dyDescent="0.35">
      <c r="B48" s="243"/>
      <c r="C48" s="355"/>
      <c r="D48" s="356"/>
      <c r="E48" s="356"/>
      <c r="F48" s="356"/>
      <c r="G48" s="357"/>
      <c r="H48" s="358"/>
      <c r="I48" s="356"/>
      <c r="J48" s="356"/>
      <c r="K48" s="359"/>
      <c r="L48" s="360"/>
    </row>
    <row r="49" spans="2:12" s="273" customFormat="1" ht="15.5" hidden="1" x14ac:dyDescent="0.35">
      <c r="B49" s="243"/>
      <c r="C49" s="302"/>
      <c r="D49" s="350"/>
      <c r="E49" s="350"/>
      <c r="F49" s="350"/>
      <c r="G49" s="351"/>
      <c r="H49" s="352"/>
      <c r="I49" s="350"/>
      <c r="J49" s="350"/>
      <c r="K49" s="361"/>
      <c r="L49" s="327"/>
    </row>
    <row r="50" spans="2:12" s="273" customFormat="1" ht="15.5" hidden="1" x14ac:dyDescent="0.35">
      <c r="B50" s="243"/>
      <c r="C50" s="302"/>
      <c r="D50" s="350"/>
      <c r="E50" s="350"/>
      <c r="F50" s="350"/>
      <c r="G50" s="351"/>
      <c r="H50" s="352"/>
      <c r="I50" s="350"/>
      <c r="J50" s="350"/>
      <c r="K50" s="361"/>
      <c r="L50" s="327"/>
    </row>
    <row r="51" spans="2:12" s="273" customFormat="1" ht="15.5" hidden="1" x14ac:dyDescent="0.35">
      <c r="B51" s="243"/>
      <c r="C51" s="302"/>
      <c r="D51" s="350"/>
      <c r="E51" s="350"/>
      <c r="F51" s="350"/>
      <c r="G51" s="351"/>
      <c r="H51" s="352"/>
      <c r="I51" s="350"/>
      <c r="J51" s="350"/>
      <c r="K51" s="361"/>
      <c r="L51" s="327"/>
    </row>
    <row r="52" spans="2:12" s="273" customFormat="1" ht="15.5" hidden="1" x14ac:dyDescent="0.35">
      <c r="B52" s="243"/>
      <c r="C52" s="302"/>
      <c r="D52" s="350"/>
      <c r="E52" s="350"/>
      <c r="F52" s="350"/>
      <c r="G52" s="351"/>
      <c r="H52" s="352"/>
      <c r="I52" s="350"/>
      <c r="J52" s="350"/>
      <c r="K52" s="361"/>
      <c r="L52" s="327"/>
    </row>
    <row r="53" spans="2:12" s="273" customFormat="1" ht="15.5" hidden="1" x14ac:dyDescent="0.35">
      <c r="C53" s="224"/>
      <c r="D53" s="225"/>
      <c r="E53" s="225"/>
      <c r="F53" s="225"/>
      <c r="G53" s="225"/>
      <c r="H53" s="225"/>
      <c r="I53" s="225"/>
      <c r="J53" s="225"/>
      <c r="K53" s="361"/>
      <c r="L53" s="23"/>
    </row>
    <row r="54" spans="2:12" s="273" customFormat="1" ht="15.5" x14ac:dyDescent="0.35">
      <c r="B54" s="317"/>
      <c r="C54" s="362"/>
      <c r="D54" s="363"/>
      <c r="E54" s="363"/>
      <c r="F54" s="363"/>
      <c r="G54" s="363"/>
      <c r="H54" s="363"/>
      <c r="I54" s="363"/>
      <c r="J54" s="363"/>
      <c r="K54" s="363"/>
      <c r="L54" s="327"/>
    </row>
    <row r="55" spans="2:12" s="273" customFormat="1" ht="51" customHeight="1" x14ac:dyDescent="0.35">
      <c r="B55" s="64" t="s">
        <v>37</v>
      </c>
      <c r="C55" s="420" t="s">
        <v>616</v>
      </c>
      <c r="D55" s="421"/>
      <c r="E55" s="421"/>
      <c r="F55" s="421"/>
      <c r="G55" s="421"/>
      <c r="H55" s="421"/>
      <c r="I55" s="421"/>
      <c r="J55" s="421"/>
      <c r="K55" s="422"/>
      <c r="L55" s="9"/>
    </row>
    <row r="56" spans="2:12" s="273" customFormat="1" ht="51" customHeight="1" x14ac:dyDescent="0.35">
      <c r="B56" s="64" t="s">
        <v>593</v>
      </c>
      <c r="C56" s="420" t="s">
        <v>617</v>
      </c>
      <c r="D56" s="421"/>
      <c r="E56" s="421"/>
      <c r="F56" s="421"/>
      <c r="G56" s="421"/>
      <c r="H56" s="421"/>
      <c r="I56" s="421"/>
      <c r="J56" s="421"/>
      <c r="K56" s="422"/>
      <c r="L56" s="22"/>
    </row>
    <row r="57" spans="2:12" s="283" customFormat="1" ht="93" x14ac:dyDescent="0.35">
      <c r="B57" s="321" t="s">
        <v>38</v>
      </c>
      <c r="C57" s="243" t="s">
        <v>588</v>
      </c>
      <c r="D57" s="322"/>
      <c r="E57" s="322">
        <v>40000</v>
      </c>
      <c r="F57" s="322"/>
      <c r="G57" s="323">
        <f>SUM(D57:F57)</f>
        <v>40000</v>
      </c>
      <c r="H57" s="324">
        <v>1</v>
      </c>
      <c r="I57" s="322">
        <v>26000</v>
      </c>
      <c r="J57" s="347" t="s">
        <v>573</v>
      </c>
      <c r="K57" s="364"/>
      <c r="L57" s="327"/>
    </row>
    <row r="58" spans="2:12" s="283" customFormat="1" ht="93" x14ac:dyDescent="0.35">
      <c r="B58" s="321" t="s">
        <v>39</v>
      </c>
      <c r="C58" s="243" t="s">
        <v>589</v>
      </c>
      <c r="D58" s="322"/>
      <c r="E58" s="322">
        <v>35000</v>
      </c>
      <c r="F58" s="322"/>
      <c r="G58" s="323">
        <f t="shared" ref="G58:G66" si="3">SUM(D58:F58)</f>
        <v>35000</v>
      </c>
      <c r="H58" s="324">
        <v>1</v>
      </c>
      <c r="I58" s="322">
        <v>24000</v>
      </c>
      <c r="J58" s="347" t="s">
        <v>574</v>
      </c>
      <c r="K58" s="364"/>
      <c r="L58" s="327"/>
    </row>
    <row r="59" spans="2:12" s="283" customFormat="1" ht="139.5" x14ac:dyDescent="0.35">
      <c r="B59" s="321" t="s">
        <v>40</v>
      </c>
      <c r="C59" s="243" t="s">
        <v>590</v>
      </c>
      <c r="D59" s="322"/>
      <c r="E59" s="322">
        <v>30000</v>
      </c>
      <c r="F59" s="322"/>
      <c r="G59" s="323">
        <f t="shared" si="3"/>
        <v>30000</v>
      </c>
      <c r="H59" s="324">
        <v>1</v>
      </c>
      <c r="I59" s="322">
        <v>29574</v>
      </c>
      <c r="J59" s="347" t="s">
        <v>575</v>
      </c>
      <c r="K59" s="364"/>
      <c r="L59" s="327"/>
    </row>
    <row r="60" spans="2:12" s="283" customFormat="1" ht="93" x14ac:dyDescent="0.35">
      <c r="B60" s="321" t="s">
        <v>41</v>
      </c>
      <c r="C60" s="243" t="s">
        <v>585</v>
      </c>
      <c r="D60" s="322"/>
      <c r="E60" s="322">
        <v>35000</v>
      </c>
      <c r="F60" s="322"/>
      <c r="G60" s="323">
        <f t="shared" si="3"/>
        <v>35000</v>
      </c>
      <c r="H60" s="324">
        <v>1</v>
      </c>
      <c r="I60" s="322">
        <v>22503</v>
      </c>
      <c r="J60" s="347" t="s">
        <v>576</v>
      </c>
      <c r="K60" s="364"/>
      <c r="L60" s="327"/>
    </row>
    <row r="61" spans="2:12" s="283" customFormat="1" ht="170.5" x14ac:dyDescent="0.35">
      <c r="B61" s="321" t="s">
        <v>42</v>
      </c>
      <c r="C61" s="243" t="s">
        <v>618</v>
      </c>
      <c r="D61" s="365"/>
      <c r="E61" s="322">
        <v>29100</v>
      </c>
      <c r="F61" s="322"/>
      <c r="G61" s="323">
        <f t="shared" si="3"/>
        <v>29100</v>
      </c>
      <c r="H61" s="324">
        <v>1</v>
      </c>
      <c r="I61" s="322">
        <v>0</v>
      </c>
      <c r="J61" s="347" t="s">
        <v>577</v>
      </c>
      <c r="K61" s="364"/>
      <c r="L61" s="327"/>
    </row>
    <row r="62" spans="2:12" s="283" customFormat="1" ht="151.5" customHeight="1" x14ac:dyDescent="0.35">
      <c r="B62" s="321" t="s">
        <v>43</v>
      </c>
      <c r="C62" s="243" t="s">
        <v>619</v>
      </c>
      <c r="D62" s="322"/>
      <c r="E62" s="322">
        <v>35000</v>
      </c>
      <c r="F62" s="322"/>
      <c r="G62" s="323">
        <f t="shared" si="3"/>
        <v>35000</v>
      </c>
      <c r="H62" s="324">
        <v>1</v>
      </c>
      <c r="I62" s="322">
        <v>0</v>
      </c>
      <c r="J62" s="347"/>
      <c r="K62" s="364"/>
      <c r="L62" s="327"/>
    </row>
    <row r="63" spans="2:12" s="283" customFormat="1" ht="77.5" x14ac:dyDescent="0.35">
      <c r="B63" s="321" t="s">
        <v>44</v>
      </c>
      <c r="C63" s="243" t="s">
        <v>620</v>
      </c>
      <c r="D63" s="322"/>
      <c r="E63" s="322">
        <v>45000</v>
      </c>
      <c r="F63" s="322"/>
      <c r="G63" s="323">
        <f t="shared" si="3"/>
        <v>45000</v>
      </c>
      <c r="H63" s="324">
        <v>1</v>
      </c>
      <c r="I63" s="322">
        <v>43546</v>
      </c>
      <c r="J63" s="347"/>
      <c r="K63" s="364"/>
      <c r="L63" s="327"/>
    </row>
    <row r="64" spans="2:12" s="273" customFormat="1" ht="15.5" hidden="1" x14ac:dyDescent="0.35">
      <c r="B64" s="321" t="s">
        <v>43</v>
      </c>
      <c r="C64" s="243"/>
      <c r="D64" s="322"/>
      <c r="E64" s="322"/>
      <c r="F64" s="322"/>
      <c r="G64" s="323">
        <f t="shared" si="3"/>
        <v>0</v>
      </c>
      <c r="H64" s="324"/>
      <c r="I64" s="322"/>
      <c r="J64" s="328"/>
      <c r="K64" s="329"/>
      <c r="L64" s="327"/>
    </row>
    <row r="65" spans="1:12" s="273" customFormat="1" ht="15.5" hidden="1" x14ac:dyDescent="0.35">
      <c r="A65" s="333"/>
      <c r="B65" s="321" t="s">
        <v>44</v>
      </c>
      <c r="C65" s="288"/>
      <c r="D65" s="328"/>
      <c r="E65" s="328"/>
      <c r="F65" s="328"/>
      <c r="G65" s="323">
        <f t="shared" si="3"/>
        <v>0</v>
      </c>
      <c r="H65" s="331"/>
      <c r="I65" s="328"/>
      <c r="J65" s="328"/>
      <c r="K65" s="332"/>
      <c r="L65" s="327"/>
    </row>
    <row r="66" spans="1:12" s="333" customFormat="1" ht="15.5" hidden="1" x14ac:dyDescent="0.35">
      <c r="B66" s="321" t="s">
        <v>45</v>
      </c>
      <c r="C66" s="288"/>
      <c r="D66" s="328"/>
      <c r="E66" s="328"/>
      <c r="F66" s="328"/>
      <c r="G66" s="323">
        <f t="shared" si="3"/>
        <v>0</v>
      </c>
      <c r="H66" s="331"/>
      <c r="I66" s="328"/>
      <c r="J66" s="328"/>
      <c r="K66" s="332"/>
      <c r="L66" s="327"/>
    </row>
    <row r="67" spans="1:12" s="333" customFormat="1" ht="15.5" x14ac:dyDescent="0.35">
      <c r="A67" s="273"/>
      <c r="B67" s="273"/>
      <c r="C67" s="64" t="s">
        <v>19</v>
      </c>
      <c r="D67" s="10">
        <f>SUM(D57:D66)</f>
        <v>0</v>
      </c>
      <c r="E67" s="10">
        <f>SUM(E57:E66)</f>
        <v>249100</v>
      </c>
      <c r="F67" s="10">
        <f>SUM(F57:F66)</f>
        <v>0</v>
      </c>
      <c r="G67" s="12">
        <f>SUM(G57:G66)</f>
        <v>249100</v>
      </c>
      <c r="H67" s="10">
        <f>(H57*G57)+(H58*G58)+(H59*G59)+(H60*G60)+(H61*G61)+(H62*G62)+(H63*G63)+(H64*G64)+(H65*G65)+(H66*G66)</f>
        <v>249100</v>
      </c>
      <c r="I67" s="10">
        <f>SUM(I57:I66)</f>
        <v>145623</v>
      </c>
      <c r="J67" s="122"/>
      <c r="K67" s="332"/>
      <c r="L67" s="23"/>
    </row>
    <row r="68" spans="1:12" s="273" customFormat="1" ht="51" customHeight="1" x14ac:dyDescent="0.35">
      <c r="B68" s="64" t="s">
        <v>46</v>
      </c>
      <c r="C68" s="420" t="s">
        <v>621</v>
      </c>
      <c r="D68" s="421"/>
      <c r="E68" s="421"/>
      <c r="F68" s="421"/>
      <c r="G68" s="421"/>
      <c r="H68" s="421"/>
      <c r="I68" s="421"/>
      <c r="J68" s="421"/>
      <c r="K68" s="422"/>
      <c r="L68" s="22"/>
    </row>
    <row r="69" spans="1:12" s="283" customFormat="1" ht="108.5" x14ac:dyDescent="0.35">
      <c r="B69" s="321" t="s">
        <v>47</v>
      </c>
      <c r="C69" s="283" t="s">
        <v>584</v>
      </c>
      <c r="D69" s="328"/>
      <c r="E69" s="322"/>
      <c r="F69" s="328">
        <v>30000</v>
      </c>
      <c r="G69" s="323">
        <f>SUM(D69:F69)</f>
        <v>30000</v>
      </c>
      <c r="H69" s="324">
        <v>1</v>
      </c>
      <c r="I69" s="322"/>
      <c r="J69" s="328"/>
      <c r="K69" s="364"/>
      <c r="L69" s="327"/>
    </row>
    <row r="70" spans="1:12" s="283" customFormat="1" ht="46.5" x14ac:dyDescent="0.35">
      <c r="B70" s="321" t="s">
        <v>48</v>
      </c>
      <c r="C70" s="243" t="s">
        <v>632</v>
      </c>
      <c r="D70" s="322"/>
      <c r="E70" s="322"/>
      <c r="F70" s="322">
        <v>30000</v>
      </c>
      <c r="G70" s="323">
        <f t="shared" ref="G70:G79" si="4">SUM(D70:F70)</f>
        <v>30000</v>
      </c>
      <c r="H70" s="324">
        <v>1</v>
      </c>
      <c r="I70" s="322"/>
      <c r="J70" s="328"/>
      <c r="K70" s="364"/>
      <c r="L70" s="327"/>
    </row>
    <row r="71" spans="1:12" s="283" customFormat="1" ht="77.5" x14ac:dyDescent="0.35">
      <c r="B71" s="321" t="s">
        <v>49</v>
      </c>
      <c r="C71" s="283" t="s">
        <v>622</v>
      </c>
      <c r="D71" s="322"/>
      <c r="E71" s="322"/>
      <c r="F71" s="322">
        <v>30000</v>
      </c>
      <c r="G71" s="323">
        <f t="shared" si="4"/>
        <v>30000</v>
      </c>
      <c r="H71" s="324">
        <v>1</v>
      </c>
      <c r="I71" s="322"/>
      <c r="J71" s="328"/>
      <c r="K71" s="364"/>
      <c r="L71" s="327"/>
    </row>
    <row r="72" spans="1:12" s="283" customFormat="1" ht="108.5" x14ac:dyDescent="0.35">
      <c r="B72" s="321" t="s">
        <v>50</v>
      </c>
      <c r="C72" s="243" t="s">
        <v>633</v>
      </c>
      <c r="D72" s="322"/>
      <c r="E72" s="322"/>
      <c r="F72" s="322">
        <v>27500</v>
      </c>
      <c r="G72" s="323">
        <f t="shared" si="4"/>
        <v>27500</v>
      </c>
      <c r="H72" s="324">
        <v>1</v>
      </c>
      <c r="I72" s="322"/>
      <c r="J72" s="328"/>
      <c r="K72" s="364"/>
      <c r="L72" s="327"/>
    </row>
    <row r="73" spans="1:12" s="283" customFormat="1" ht="124" x14ac:dyDescent="0.35">
      <c r="B73" s="321" t="s">
        <v>51</v>
      </c>
      <c r="C73" s="283" t="s">
        <v>624</v>
      </c>
      <c r="D73" s="322"/>
      <c r="E73" s="322"/>
      <c r="F73" s="322">
        <v>27500</v>
      </c>
      <c r="G73" s="323">
        <f t="shared" si="4"/>
        <v>27500</v>
      </c>
      <c r="H73" s="324">
        <v>1</v>
      </c>
      <c r="I73" s="322"/>
      <c r="J73" s="328"/>
      <c r="K73" s="364"/>
      <c r="L73" s="327"/>
    </row>
    <row r="74" spans="1:12" s="283" customFormat="1" ht="93" x14ac:dyDescent="0.35">
      <c r="B74" s="321" t="s">
        <v>52</v>
      </c>
      <c r="C74" s="243" t="s">
        <v>623</v>
      </c>
      <c r="D74" s="322"/>
      <c r="E74" s="322"/>
      <c r="F74" s="365">
        <v>10000</v>
      </c>
      <c r="G74" s="323">
        <f t="shared" si="4"/>
        <v>10000</v>
      </c>
      <c r="H74" s="324"/>
      <c r="I74" s="322"/>
      <c r="J74" s="328"/>
      <c r="K74" s="364"/>
      <c r="L74" s="327"/>
    </row>
    <row r="75" spans="1:12" s="273" customFormat="1" ht="62" x14ac:dyDescent="0.35">
      <c r="B75" s="321" t="s">
        <v>53</v>
      </c>
      <c r="C75" s="288" t="s">
        <v>625</v>
      </c>
      <c r="D75" s="322"/>
      <c r="E75" s="322"/>
      <c r="F75" s="366">
        <v>20000</v>
      </c>
      <c r="G75" s="323">
        <f t="shared" si="4"/>
        <v>20000</v>
      </c>
      <c r="H75" s="324">
        <v>1</v>
      </c>
      <c r="I75" s="322"/>
      <c r="J75" s="328"/>
      <c r="K75" s="329"/>
      <c r="L75" s="327"/>
    </row>
    <row r="76" spans="1:12" s="230" customFormat="1" ht="77.5" x14ac:dyDescent="0.35">
      <c r="B76" s="237" t="s">
        <v>54</v>
      </c>
      <c r="C76" s="238" t="s">
        <v>626</v>
      </c>
      <c r="D76" s="239"/>
      <c r="E76" s="239"/>
      <c r="F76" s="240">
        <v>10000</v>
      </c>
      <c r="G76" s="241">
        <f t="shared" si="4"/>
        <v>10000</v>
      </c>
      <c r="H76" s="232"/>
      <c r="I76" s="231"/>
      <c r="J76" s="179"/>
      <c r="K76" s="233"/>
      <c r="L76" s="234"/>
    </row>
    <row r="77" spans="1:12" s="230" customFormat="1" ht="62" x14ac:dyDescent="0.35">
      <c r="B77" s="237" t="s">
        <v>592</v>
      </c>
      <c r="C77" s="242" t="s">
        <v>627</v>
      </c>
      <c r="D77" s="240"/>
      <c r="E77" s="240"/>
      <c r="F77" s="240">
        <v>5000</v>
      </c>
      <c r="G77" s="241">
        <f t="shared" si="4"/>
        <v>5000</v>
      </c>
      <c r="H77" s="235"/>
      <c r="I77" s="179"/>
      <c r="J77" s="179"/>
      <c r="K77" s="236"/>
      <c r="L77" s="234"/>
    </row>
    <row r="78" spans="1:12" s="230" customFormat="1" ht="62" x14ac:dyDescent="0.35">
      <c r="B78" s="237" t="s">
        <v>631</v>
      </c>
      <c r="C78" s="242" t="s">
        <v>634</v>
      </c>
      <c r="D78" s="240"/>
      <c r="E78" s="240"/>
      <c r="F78" s="240">
        <v>15000</v>
      </c>
      <c r="G78" s="241">
        <f t="shared" si="4"/>
        <v>15000</v>
      </c>
      <c r="H78" s="235"/>
      <c r="I78" s="179"/>
      <c r="J78" s="179"/>
      <c r="K78" s="236"/>
      <c r="L78" s="234"/>
    </row>
    <row r="79" spans="1:12" s="273" customFormat="1" ht="15.5" hidden="1" x14ac:dyDescent="0.35">
      <c r="B79" s="321" t="s">
        <v>52</v>
      </c>
      <c r="C79" s="288"/>
      <c r="D79" s="366"/>
      <c r="E79" s="366"/>
      <c r="F79" s="366">
        <v>0</v>
      </c>
      <c r="G79" s="323">
        <f t="shared" si="4"/>
        <v>0</v>
      </c>
      <c r="H79" s="331"/>
      <c r="I79" s="328"/>
      <c r="J79" s="328"/>
      <c r="K79" s="332"/>
      <c r="L79" s="327"/>
    </row>
    <row r="80" spans="1:12" s="273" customFormat="1" ht="15.5" x14ac:dyDescent="0.35">
      <c r="C80" s="64" t="s">
        <v>19</v>
      </c>
      <c r="D80" s="12">
        <f>SUM(D69:D79)</f>
        <v>0</v>
      </c>
      <c r="E80" s="12">
        <f>SUM(E69:E79)</f>
        <v>0</v>
      </c>
      <c r="F80" s="12">
        <f>SUM(F69:F79)</f>
        <v>205000</v>
      </c>
      <c r="G80" s="12">
        <f>SUM(G69:G79)</f>
        <v>205000</v>
      </c>
      <c r="H80" s="10">
        <f>(H69*G69)+(H70*G70)+(H71*G71)+(H72*G72)+(H73*G73)+(H75*G75)+(H76*G76)+(H77*G77)+(H78*G78)+(H79*G79)</f>
        <v>165000</v>
      </c>
      <c r="I80" s="12">
        <f>SUM(I69:I79)</f>
        <v>0</v>
      </c>
      <c r="J80" s="12">
        <f>SUM(J69:J79)</f>
        <v>0</v>
      </c>
      <c r="K80" s="12">
        <f>SUM(K69:K79)</f>
        <v>0</v>
      </c>
      <c r="L80" s="23"/>
    </row>
    <row r="81" spans="1:12" s="273" customFormat="1" ht="51" customHeight="1" x14ac:dyDescent="0.35">
      <c r="B81" s="64" t="s">
        <v>55</v>
      </c>
      <c r="C81" s="420" t="s">
        <v>628</v>
      </c>
      <c r="D81" s="421"/>
      <c r="E81" s="421"/>
      <c r="F81" s="421"/>
      <c r="G81" s="421"/>
      <c r="H81" s="421"/>
      <c r="I81" s="421"/>
      <c r="J81" s="421"/>
      <c r="K81" s="422"/>
      <c r="L81" s="22"/>
    </row>
    <row r="82" spans="1:12" s="283" customFormat="1" ht="77.5" x14ac:dyDescent="0.35">
      <c r="B82" s="321" t="s">
        <v>56</v>
      </c>
      <c r="C82" s="283" t="s">
        <v>591</v>
      </c>
      <c r="D82" s="322">
        <v>0</v>
      </c>
      <c r="E82" s="322"/>
      <c r="F82" s="322">
        <v>20000</v>
      </c>
      <c r="G82" s="323">
        <f>SUM(D82:F82)</f>
        <v>20000</v>
      </c>
      <c r="H82" s="324">
        <v>1</v>
      </c>
      <c r="I82" s="322"/>
      <c r="J82" s="328"/>
      <c r="K82" s="364"/>
      <c r="L82" s="327"/>
    </row>
    <row r="83" spans="1:12" s="283" customFormat="1" ht="93" x14ac:dyDescent="0.35">
      <c r="B83" s="321" t="s">
        <v>57</v>
      </c>
      <c r="C83" s="243" t="s">
        <v>587</v>
      </c>
      <c r="D83" s="322">
        <v>0</v>
      </c>
      <c r="E83" s="322"/>
      <c r="F83" s="322">
        <v>20000</v>
      </c>
      <c r="G83" s="323">
        <f t="shared" ref="G83:G90" si="5">SUM(D83:F83)</f>
        <v>20000</v>
      </c>
      <c r="H83" s="324">
        <v>1</v>
      </c>
      <c r="I83" s="322"/>
      <c r="J83" s="328"/>
      <c r="K83" s="364"/>
      <c r="L83" s="327"/>
    </row>
    <row r="84" spans="1:12" s="283" customFormat="1" ht="93" x14ac:dyDescent="0.35">
      <c r="B84" s="321" t="s">
        <v>58</v>
      </c>
      <c r="C84" s="243" t="s">
        <v>629</v>
      </c>
      <c r="D84" s="322">
        <v>0</v>
      </c>
      <c r="E84" s="322"/>
      <c r="F84" s="322">
        <v>20000</v>
      </c>
      <c r="G84" s="323">
        <f t="shared" si="5"/>
        <v>20000</v>
      </c>
      <c r="H84" s="324">
        <v>1</v>
      </c>
      <c r="I84" s="322"/>
      <c r="J84" s="328"/>
      <c r="K84" s="364"/>
      <c r="L84" s="327"/>
    </row>
    <row r="85" spans="1:12" s="283" customFormat="1" ht="77.5" x14ac:dyDescent="0.35">
      <c r="A85" s="296"/>
      <c r="B85" s="321" t="s">
        <v>59</v>
      </c>
      <c r="C85" s="243" t="s">
        <v>594</v>
      </c>
      <c r="D85" s="322">
        <v>0</v>
      </c>
      <c r="E85" s="322"/>
      <c r="F85" s="328">
        <v>20000</v>
      </c>
      <c r="G85" s="323">
        <f t="shared" si="5"/>
        <v>20000</v>
      </c>
      <c r="H85" s="324">
        <v>1</v>
      </c>
      <c r="I85" s="322"/>
      <c r="J85" s="328"/>
      <c r="K85" s="364"/>
      <c r="L85" s="327"/>
    </row>
    <row r="86" spans="1:12" s="296" customFormat="1" ht="77.5" x14ac:dyDescent="0.35">
      <c r="A86" s="283"/>
      <c r="B86" s="321" t="s">
        <v>60</v>
      </c>
      <c r="C86" s="243" t="s">
        <v>630</v>
      </c>
      <c r="D86" s="322">
        <v>0</v>
      </c>
      <c r="E86" s="322"/>
      <c r="F86" s="328">
        <v>20000</v>
      </c>
      <c r="G86" s="323">
        <f t="shared" si="5"/>
        <v>20000</v>
      </c>
      <c r="H86" s="324">
        <v>1</v>
      </c>
      <c r="I86" s="322"/>
      <c r="J86" s="328"/>
      <c r="K86" s="364"/>
      <c r="L86" s="327"/>
    </row>
    <row r="87" spans="1:12" s="283" customFormat="1" ht="62" x14ac:dyDescent="0.35">
      <c r="A87" s="296"/>
      <c r="B87" s="321" t="s">
        <v>61</v>
      </c>
      <c r="C87" s="211" t="s">
        <v>586</v>
      </c>
      <c r="D87" s="322"/>
      <c r="E87" s="322"/>
      <c r="F87" s="328">
        <v>25000</v>
      </c>
      <c r="G87" s="323">
        <f t="shared" si="5"/>
        <v>25000</v>
      </c>
      <c r="H87" s="324">
        <v>1</v>
      </c>
      <c r="I87" s="322"/>
      <c r="J87" s="328"/>
      <c r="K87" s="364"/>
      <c r="L87" s="327"/>
    </row>
    <row r="88" spans="1:12" s="273" customFormat="1" ht="15.5" hidden="1" x14ac:dyDescent="0.35">
      <c r="B88" s="321" t="s">
        <v>61</v>
      </c>
      <c r="C88" s="243"/>
      <c r="D88" s="322"/>
      <c r="E88" s="322"/>
      <c r="F88" s="322"/>
      <c r="G88" s="323">
        <f t="shared" si="5"/>
        <v>0</v>
      </c>
      <c r="H88" s="324"/>
      <c r="I88" s="322"/>
      <c r="J88" s="328"/>
      <c r="K88" s="329"/>
      <c r="L88" s="327"/>
    </row>
    <row r="89" spans="1:12" s="273" customFormat="1" ht="15.5" hidden="1" x14ac:dyDescent="0.35">
      <c r="B89" s="321" t="s">
        <v>62</v>
      </c>
      <c r="C89" s="288"/>
      <c r="D89" s="328"/>
      <c r="E89" s="328"/>
      <c r="F89" s="328"/>
      <c r="G89" s="323">
        <f t="shared" si="5"/>
        <v>0</v>
      </c>
      <c r="H89" s="331"/>
      <c r="I89" s="328"/>
      <c r="J89" s="328"/>
      <c r="K89" s="332"/>
      <c r="L89" s="327"/>
    </row>
    <row r="90" spans="1:12" s="273" customFormat="1" ht="15.5" hidden="1" x14ac:dyDescent="0.35">
      <c r="B90" s="321" t="s">
        <v>63</v>
      </c>
      <c r="C90" s="288"/>
      <c r="D90" s="328"/>
      <c r="E90" s="328"/>
      <c r="F90" s="328"/>
      <c r="G90" s="323">
        <f t="shared" si="5"/>
        <v>0</v>
      </c>
      <c r="H90" s="331"/>
      <c r="I90" s="328"/>
      <c r="J90" s="328"/>
      <c r="K90" s="332"/>
      <c r="L90" s="327"/>
    </row>
    <row r="91" spans="1:12" s="273" customFormat="1" ht="15.5" x14ac:dyDescent="0.35">
      <c r="C91" s="64" t="s">
        <v>19</v>
      </c>
      <c r="D91" s="12">
        <f>SUM(D82:D90)</f>
        <v>0</v>
      </c>
      <c r="E91" s="12">
        <f>SUM(E82:E90)</f>
        <v>0</v>
      </c>
      <c r="F91" s="12">
        <f>SUM(F82:F90)</f>
        <v>125000</v>
      </c>
      <c r="G91" s="12">
        <f>SUM(G82:G90)</f>
        <v>125000</v>
      </c>
      <c r="H91" s="10">
        <f>(H82*G82)+(H83*G83)+(H84*G84)+(H85*G85)+(H86*G86)+(H87*G87)+(H88*G88)+(H89*G89)+(H90*G90)</f>
        <v>125000</v>
      </c>
      <c r="I91" s="111">
        <f>SUM(I82:I90)</f>
        <v>0</v>
      </c>
      <c r="J91" s="123"/>
      <c r="K91" s="332"/>
      <c r="L91" s="23"/>
    </row>
    <row r="92" spans="1:12" s="273" customFormat="1" ht="51" hidden="1" customHeight="1" x14ac:dyDescent="0.35">
      <c r="B92" s="64" t="s">
        <v>64</v>
      </c>
      <c r="C92" s="405"/>
      <c r="D92" s="406"/>
      <c r="E92" s="406"/>
      <c r="F92" s="406"/>
      <c r="G92" s="406"/>
      <c r="H92" s="406"/>
      <c r="I92" s="406"/>
      <c r="J92" s="406"/>
      <c r="K92" s="407"/>
      <c r="L92" s="22"/>
    </row>
    <row r="93" spans="1:12" s="273" customFormat="1" ht="15.5" hidden="1" x14ac:dyDescent="0.35">
      <c r="B93" s="321" t="s">
        <v>65</v>
      </c>
      <c r="C93" s="302"/>
      <c r="D93" s="322"/>
      <c r="E93" s="322"/>
      <c r="F93" s="322"/>
      <c r="G93" s="323">
        <f>SUM(D93:F93)</f>
        <v>0</v>
      </c>
      <c r="H93" s="324"/>
      <c r="I93" s="322"/>
      <c r="J93" s="328"/>
      <c r="K93" s="329"/>
      <c r="L93" s="327"/>
    </row>
    <row r="94" spans="1:12" s="273" customFormat="1" ht="15.5" hidden="1" x14ac:dyDescent="0.35">
      <c r="B94" s="321" t="s">
        <v>66</v>
      </c>
      <c r="C94" s="302"/>
      <c r="D94" s="322"/>
      <c r="E94" s="322"/>
      <c r="F94" s="322"/>
      <c r="G94" s="323">
        <f t="shared" ref="G94:G100" si="6">SUM(D94:F94)</f>
        <v>0</v>
      </c>
      <c r="H94" s="324"/>
      <c r="I94" s="322"/>
      <c r="J94" s="328"/>
      <c r="K94" s="329"/>
      <c r="L94" s="327"/>
    </row>
    <row r="95" spans="1:12" s="273" customFormat="1" ht="15.5" hidden="1" x14ac:dyDescent="0.35">
      <c r="B95" s="321" t="s">
        <v>67</v>
      </c>
      <c r="C95" s="302"/>
      <c r="D95" s="322"/>
      <c r="E95" s="322"/>
      <c r="F95" s="322"/>
      <c r="G95" s="323">
        <f t="shared" si="6"/>
        <v>0</v>
      </c>
      <c r="H95" s="324"/>
      <c r="I95" s="322"/>
      <c r="J95" s="328"/>
      <c r="K95" s="329"/>
      <c r="L95" s="327"/>
    </row>
    <row r="96" spans="1:12" s="273" customFormat="1" ht="15.5" hidden="1" x14ac:dyDescent="0.35">
      <c r="B96" s="321" t="s">
        <v>68</v>
      </c>
      <c r="C96" s="302"/>
      <c r="D96" s="322"/>
      <c r="E96" s="322"/>
      <c r="F96" s="322"/>
      <c r="G96" s="323">
        <f t="shared" si="6"/>
        <v>0</v>
      </c>
      <c r="H96" s="324"/>
      <c r="I96" s="322"/>
      <c r="J96" s="328"/>
      <c r="K96" s="329"/>
      <c r="L96" s="327"/>
    </row>
    <row r="97" spans="2:12" s="273" customFormat="1" ht="15.5" hidden="1" x14ac:dyDescent="0.35">
      <c r="B97" s="321" t="s">
        <v>69</v>
      </c>
      <c r="C97" s="302"/>
      <c r="D97" s="322"/>
      <c r="E97" s="322"/>
      <c r="F97" s="322"/>
      <c r="G97" s="323">
        <f t="shared" si="6"/>
        <v>0</v>
      </c>
      <c r="H97" s="324"/>
      <c r="I97" s="322"/>
      <c r="J97" s="328"/>
      <c r="K97" s="329"/>
      <c r="L97" s="327"/>
    </row>
    <row r="98" spans="2:12" s="273" customFormat="1" ht="15.5" hidden="1" x14ac:dyDescent="0.35">
      <c r="B98" s="321" t="s">
        <v>70</v>
      </c>
      <c r="C98" s="302"/>
      <c r="D98" s="322"/>
      <c r="E98" s="322"/>
      <c r="F98" s="322"/>
      <c r="G98" s="323">
        <f t="shared" si="6"/>
        <v>0</v>
      </c>
      <c r="H98" s="324"/>
      <c r="I98" s="322"/>
      <c r="J98" s="328"/>
      <c r="K98" s="329"/>
      <c r="L98" s="327"/>
    </row>
    <row r="99" spans="2:12" s="273" customFormat="1" ht="15.5" hidden="1" x14ac:dyDescent="0.35">
      <c r="B99" s="321" t="s">
        <v>71</v>
      </c>
      <c r="C99" s="288"/>
      <c r="D99" s="328"/>
      <c r="E99" s="328"/>
      <c r="F99" s="328"/>
      <c r="G99" s="323">
        <f t="shared" si="6"/>
        <v>0</v>
      </c>
      <c r="H99" s="331"/>
      <c r="I99" s="328"/>
      <c r="J99" s="328"/>
      <c r="K99" s="332"/>
      <c r="L99" s="327"/>
    </row>
    <row r="100" spans="2:12" s="273" customFormat="1" ht="15.5" hidden="1" x14ac:dyDescent="0.35">
      <c r="B100" s="321" t="s">
        <v>72</v>
      </c>
      <c r="C100" s="288"/>
      <c r="D100" s="328"/>
      <c r="E100" s="328"/>
      <c r="F100" s="328"/>
      <c r="G100" s="323">
        <f t="shared" si="6"/>
        <v>0</v>
      </c>
      <c r="H100" s="331"/>
      <c r="I100" s="328"/>
      <c r="J100" s="328"/>
      <c r="K100" s="332"/>
      <c r="L100" s="327"/>
    </row>
    <row r="101" spans="2:12" s="273" customFormat="1" ht="15.5" hidden="1" x14ac:dyDescent="0.35">
      <c r="C101" s="64" t="s">
        <v>19</v>
      </c>
      <c r="D101" s="10">
        <f>SUM(D93:D100)</f>
        <v>0</v>
      </c>
      <c r="E101" s="10">
        <f>SUM(E93:E100)</f>
        <v>0</v>
      </c>
      <c r="F101" s="10">
        <f>SUM(F93:F100)</f>
        <v>0</v>
      </c>
      <c r="G101" s="10">
        <f>SUM(G93:G100)</f>
        <v>0</v>
      </c>
      <c r="H101" s="10">
        <f>(H93*G93)+(H94*G94)+(H95*G95)+(H96*G96)+(H97*G97)+(H98*G98)+(H99*G99)+(H100*G100)</f>
        <v>0</v>
      </c>
      <c r="I101" s="111">
        <f>SUM(I93:I100)</f>
        <v>0</v>
      </c>
      <c r="J101" s="123"/>
      <c r="K101" s="332"/>
      <c r="L101" s="23"/>
    </row>
    <row r="102" spans="2:12" s="273" customFormat="1" ht="15.75" customHeight="1" x14ac:dyDescent="0.35">
      <c r="B102" s="4"/>
      <c r="C102" s="317"/>
      <c r="D102" s="318"/>
      <c r="E102" s="318"/>
      <c r="F102" s="318"/>
      <c r="G102" s="318"/>
      <c r="H102" s="318"/>
      <c r="I102" s="318"/>
      <c r="J102" s="318"/>
      <c r="K102" s="317"/>
      <c r="L102" s="2"/>
    </row>
    <row r="103" spans="2:12" s="273" customFormat="1" ht="51" hidden="1" customHeight="1" x14ac:dyDescent="0.35">
      <c r="B103" s="64" t="s">
        <v>73</v>
      </c>
      <c r="C103" s="417"/>
      <c r="D103" s="418"/>
      <c r="E103" s="418"/>
      <c r="F103" s="418"/>
      <c r="G103" s="418"/>
      <c r="H103" s="418"/>
      <c r="I103" s="418"/>
      <c r="J103" s="418"/>
      <c r="K103" s="419"/>
      <c r="L103" s="9"/>
    </row>
    <row r="104" spans="2:12" s="273" customFormat="1" ht="51" hidden="1" customHeight="1" x14ac:dyDescent="0.35">
      <c r="B104" s="64" t="s">
        <v>74</v>
      </c>
      <c r="C104" s="405"/>
      <c r="D104" s="406"/>
      <c r="E104" s="406"/>
      <c r="F104" s="406"/>
      <c r="G104" s="406"/>
      <c r="H104" s="406"/>
      <c r="I104" s="406"/>
      <c r="J104" s="406"/>
      <c r="K104" s="407"/>
      <c r="L104" s="22"/>
    </row>
    <row r="105" spans="2:12" s="273" customFormat="1" ht="15.5" hidden="1" x14ac:dyDescent="0.35">
      <c r="B105" s="321" t="s">
        <v>75</v>
      </c>
      <c r="D105" s="322"/>
      <c r="E105" s="322"/>
      <c r="F105" s="322"/>
      <c r="G105" s="323">
        <f>SUM(D105:F105)</f>
        <v>0</v>
      </c>
      <c r="H105" s="324"/>
      <c r="I105" s="322"/>
      <c r="J105" s="328"/>
      <c r="K105" s="329"/>
      <c r="L105" s="327"/>
    </row>
    <row r="106" spans="2:12" s="273" customFormat="1" ht="15.5" hidden="1" x14ac:dyDescent="0.35">
      <c r="B106" s="321" t="s">
        <v>76</v>
      </c>
      <c r="C106" s="243"/>
      <c r="D106" s="322"/>
      <c r="E106" s="322"/>
      <c r="F106" s="322"/>
      <c r="G106" s="323">
        <f t="shared" ref="G106:G112" si="7">SUM(D106:F106)</f>
        <v>0</v>
      </c>
      <c r="H106" s="324"/>
      <c r="I106" s="322"/>
      <c r="J106" s="328"/>
      <c r="K106" s="329"/>
      <c r="L106" s="327"/>
    </row>
    <row r="107" spans="2:12" s="273" customFormat="1" ht="15.5" hidden="1" x14ac:dyDescent="0.35">
      <c r="B107" s="321" t="s">
        <v>77</v>
      </c>
      <c r="C107" s="283"/>
      <c r="D107" s="322"/>
      <c r="E107" s="322"/>
      <c r="F107" s="322"/>
      <c r="G107" s="323">
        <f t="shared" si="7"/>
        <v>0</v>
      </c>
      <c r="H107" s="324"/>
      <c r="I107" s="322"/>
      <c r="J107" s="328"/>
      <c r="K107" s="329"/>
      <c r="L107" s="327"/>
    </row>
    <row r="108" spans="2:12" s="273" customFormat="1" ht="15.5" hidden="1" x14ac:dyDescent="0.35">
      <c r="B108" s="321" t="s">
        <v>78</v>
      </c>
      <c r="C108" s="330"/>
      <c r="D108" s="322"/>
      <c r="E108" s="322"/>
      <c r="F108" s="322"/>
      <c r="G108" s="323">
        <f t="shared" si="7"/>
        <v>0</v>
      </c>
      <c r="H108" s="324"/>
      <c r="I108" s="322"/>
      <c r="J108" s="328"/>
      <c r="K108" s="329"/>
      <c r="L108" s="327"/>
    </row>
    <row r="109" spans="2:12" s="273" customFormat="1" ht="15.5" hidden="1" x14ac:dyDescent="0.35">
      <c r="B109" s="321" t="s">
        <v>79</v>
      </c>
      <c r="C109" s="243"/>
      <c r="D109" s="322"/>
      <c r="E109" s="322"/>
      <c r="F109" s="322"/>
      <c r="G109" s="323">
        <f t="shared" si="7"/>
        <v>0</v>
      </c>
      <c r="H109" s="324"/>
      <c r="I109" s="322"/>
      <c r="J109" s="328"/>
      <c r="K109" s="329"/>
      <c r="L109" s="327"/>
    </row>
    <row r="110" spans="2:12" s="273" customFormat="1" ht="15.5" hidden="1" x14ac:dyDescent="0.35">
      <c r="B110" s="321" t="s">
        <v>80</v>
      </c>
      <c r="C110" s="283"/>
      <c r="D110" s="322"/>
      <c r="E110" s="322"/>
      <c r="F110" s="322"/>
      <c r="G110" s="323">
        <f t="shared" si="7"/>
        <v>0</v>
      </c>
      <c r="H110" s="324"/>
      <c r="I110" s="322"/>
      <c r="J110" s="328"/>
      <c r="K110" s="329"/>
      <c r="L110" s="327"/>
    </row>
    <row r="111" spans="2:12" s="273" customFormat="1" ht="15.5" hidden="1" x14ac:dyDescent="0.35">
      <c r="B111" s="321" t="s">
        <v>81</v>
      </c>
      <c r="C111" s="288"/>
      <c r="D111" s="328"/>
      <c r="E111" s="328"/>
      <c r="F111" s="328"/>
      <c r="G111" s="323">
        <f t="shared" si="7"/>
        <v>0</v>
      </c>
      <c r="H111" s="331"/>
      <c r="I111" s="328"/>
      <c r="J111" s="328"/>
      <c r="K111" s="332"/>
      <c r="L111" s="327"/>
    </row>
    <row r="112" spans="2:12" s="273" customFormat="1" ht="15.5" hidden="1" x14ac:dyDescent="0.35">
      <c r="B112" s="321" t="s">
        <v>82</v>
      </c>
      <c r="C112" s="288"/>
      <c r="D112" s="328"/>
      <c r="E112" s="328"/>
      <c r="F112" s="328"/>
      <c r="G112" s="323">
        <f t="shared" si="7"/>
        <v>0</v>
      </c>
      <c r="H112" s="331"/>
      <c r="I112" s="328"/>
      <c r="J112" s="328"/>
      <c r="K112" s="332"/>
      <c r="L112" s="327"/>
    </row>
    <row r="113" spans="2:12" s="273" customFormat="1" ht="15.5" hidden="1" x14ac:dyDescent="0.35">
      <c r="C113" s="64" t="s">
        <v>19</v>
      </c>
      <c r="D113" s="10">
        <f>SUM(D105:D112)</f>
        <v>0</v>
      </c>
      <c r="E113" s="10">
        <f>SUM(E105:E112)</f>
        <v>0</v>
      </c>
      <c r="F113" s="10">
        <f>SUM(F105:F112)</f>
        <v>0</v>
      </c>
      <c r="G113" s="12">
        <f>SUM(G105:G112)</f>
        <v>0</v>
      </c>
      <c r="H113" s="10">
        <f>(H105*G105)+(H106*G106)+(H107*G107)+(H108*G108)+(H109*G109)+(H110*G110)+(H111*G111)+(H112*G112)</f>
        <v>0</v>
      </c>
      <c r="I113" s="111">
        <f>SUM(I105:I112)</f>
        <v>0</v>
      </c>
      <c r="J113" s="123"/>
      <c r="K113" s="332"/>
      <c r="L113" s="23"/>
    </row>
    <row r="114" spans="2:12" s="273" customFormat="1" ht="51" hidden="1" customHeight="1" x14ac:dyDescent="0.35">
      <c r="B114" s="64" t="s">
        <v>83</v>
      </c>
      <c r="C114" s="405"/>
      <c r="D114" s="406"/>
      <c r="E114" s="406"/>
      <c r="F114" s="406"/>
      <c r="G114" s="406"/>
      <c r="H114" s="406"/>
      <c r="I114" s="406"/>
      <c r="J114" s="406"/>
      <c r="K114" s="407"/>
      <c r="L114" s="22"/>
    </row>
    <row r="115" spans="2:12" s="273" customFormat="1" ht="15.5" hidden="1" x14ac:dyDescent="0.35">
      <c r="B115" s="321" t="s">
        <v>84</v>
      </c>
      <c r="C115" s="302"/>
      <c r="D115" s="322"/>
      <c r="E115" s="322"/>
      <c r="F115" s="322"/>
      <c r="G115" s="323">
        <f>SUM(D115:F115)</f>
        <v>0</v>
      </c>
      <c r="H115" s="324"/>
      <c r="I115" s="322"/>
      <c r="J115" s="328"/>
      <c r="K115" s="329"/>
      <c r="L115" s="327"/>
    </row>
    <row r="116" spans="2:12" s="273" customFormat="1" ht="15.5" hidden="1" x14ac:dyDescent="0.35">
      <c r="B116" s="321" t="s">
        <v>85</v>
      </c>
      <c r="C116" s="302"/>
      <c r="D116" s="322"/>
      <c r="E116" s="322"/>
      <c r="F116" s="322"/>
      <c r="G116" s="323">
        <f t="shared" ref="G116:G122" si="8">SUM(D116:F116)</f>
        <v>0</v>
      </c>
      <c r="H116" s="324"/>
      <c r="I116" s="322"/>
      <c r="J116" s="328"/>
      <c r="K116" s="329"/>
      <c r="L116" s="327"/>
    </row>
    <row r="117" spans="2:12" s="273" customFormat="1" ht="15.5" hidden="1" x14ac:dyDescent="0.35">
      <c r="B117" s="321" t="s">
        <v>86</v>
      </c>
      <c r="C117" s="302"/>
      <c r="D117" s="322"/>
      <c r="E117" s="322"/>
      <c r="F117" s="322"/>
      <c r="G117" s="323">
        <f t="shared" si="8"/>
        <v>0</v>
      </c>
      <c r="H117" s="324"/>
      <c r="I117" s="322"/>
      <c r="J117" s="328"/>
      <c r="K117" s="329"/>
      <c r="L117" s="327"/>
    </row>
    <row r="118" spans="2:12" s="273" customFormat="1" ht="15.5" hidden="1" x14ac:dyDescent="0.35">
      <c r="B118" s="321" t="s">
        <v>87</v>
      </c>
      <c r="C118" s="302"/>
      <c r="D118" s="322"/>
      <c r="E118" s="322"/>
      <c r="F118" s="322"/>
      <c r="G118" s="323">
        <f t="shared" si="8"/>
        <v>0</v>
      </c>
      <c r="H118" s="324"/>
      <c r="I118" s="322"/>
      <c r="J118" s="328"/>
      <c r="K118" s="329"/>
      <c r="L118" s="327"/>
    </row>
    <row r="119" spans="2:12" s="273" customFormat="1" ht="15.5" hidden="1" x14ac:dyDescent="0.35">
      <c r="B119" s="321" t="s">
        <v>88</v>
      </c>
      <c r="C119" s="302"/>
      <c r="D119" s="322"/>
      <c r="E119" s="322"/>
      <c r="F119" s="322"/>
      <c r="G119" s="323">
        <f t="shared" si="8"/>
        <v>0</v>
      </c>
      <c r="H119" s="324"/>
      <c r="I119" s="322"/>
      <c r="J119" s="328"/>
      <c r="K119" s="329"/>
      <c r="L119" s="327"/>
    </row>
    <row r="120" spans="2:12" s="273" customFormat="1" ht="15.5" hidden="1" x14ac:dyDescent="0.35">
      <c r="B120" s="321" t="s">
        <v>89</v>
      </c>
      <c r="C120" s="302"/>
      <c r="D120" s="322"/>
      <c r="E120" s="322"/>
      <c r="F120" s="322"/>
      <c r="G120" s="323">
        <f t="shared" si="8"/>
        <v>0</v>
      </c>
      <c r="H120" s="324"/>
      <c r="I120" s="322"/>
      <c r="J120" s="328"/>
      <c r="K120" s="329"/>
      <c r="L120" s="327"/>
    </row>
    <row r="121" spans="2:12" s="273" customFormat="1" ht="15.5" hidden="1" x14ac:dyDescent="0.35">
      <c r="B121" s="321" t="s">
        <v>90</v>
      </c>
      <c r="C121" s="288"/>
      <c r="D121" s="328"/>
      <c r="E121" s="328"/>
      <c r="F121" s="328"/>
      <c r="G121" s="323">
        <f t="shared" si="8"/>
        <v>0</v>
      </c>
      <c r="H121" s="331"/>
      <c r="I121" s="328"/>
      <c r="J121" s="328"/>
      <c r="K121" s="332"/>
      <c r="L121" s="327"/>
    </row>
    <row r="122" spans="2:12" s="273" customFormat="1" ht="15.5" hidden="1" x14ac:dyDescent="0.35">
      <c r="B122" s="321" t="s">
        <v>91</v>
      </c>
      <c r="C122" s="288"/>
      <c r="D122" s="328"/>
      <c r="E122" s="328"/>
      <c r="F122" s="328"/>
      <c r="G122" s="323">
        <f t="shared" si="8"/>
        <v>0</v>
      </c>
      <c r="H122" s="331"/>
      <c r="I122" s="328"/>
      <c r="J122" s="328"/>
      <c r="K122" s="332"/>
      <c r="L122" s="327"/>
    </row>
    <row r="123" spans="2:12" s="273" customFormat="1" ht="15.5" hidden="1" x14ac:dyDescent="0.35">
      <c r="C123" s="64" t="s">
        <v>19</v>
      </c>
      <c r="D123" s="12">
        <f>SUM(D115:D122)</f>
        <v>0</v>
      </c>
      <c r="E123" s="12">
        <f>SUM(E115:E122)</f>
        <v>0</v>
      </c>
      <c r="F123" s="12">
        <f>SUM(F115:F122)</f>
        <v>0</v>
      </c>
      <c r="G123" s="12">
        <f>SUM(G115:G122)</f>
        <v>0</v>
      </c>
      <c r="H123" s="10">
        <f>(H115*G115)+(H116*G116)+(H117*G117)+(H118*G118)+(H119*G119)+(H120*G120)+(H121*G121)+(H122*G122)</f>
        <v>0</v>
      </c>
      <c r="I123" s="111">
        <f>SUM(I115:I122)</f>
        <v>0</v>
      </c>
      <c r="J123" s="123"/>
      <c r="K123" s="332"/>
      <c r="L123" s="23"/>
    </row>
    <row r="124" spans="2:12" s="273" customFormat="1" ht="51" hidden="1" customHeight="1" x14ac:dyDescent="0.35">
      <c r="B124" s="64" t="s">
        <v>92</v>
      </c>
      <c r="C124" s="405"/>
      <c r="D124" s="406"/>
      <c r="E124" s="406"/>
      <c r="F124" s="406"/>
      <c r="G124" s="406"/>
      <c r="H124" s="406"/>
      <c r="I124" s="406"/>
      <c r="J124" s="406"/>
      <c r="K124" s="407"/>
      <c r="L124" s="22"/>
    </row>
    <row r="125" spans="2:12" s="273" customFormat="1" ht="15.5" hidden="1" x14ac:dyDescent="0.35">
      <c r="B125" s="321" t="s">
        <v>93</v>
      </c>
      <c r="C125" s="302"/>
      <c r="D125" s="322"/>
      <c r="E125" s="322"/>
      <c r="F125" s="322"/>
      <c r="G125" s="323">
        <f>SUM(D125:F125)</f>
        <v>0</v>
      </c>
      <c r="H125" s="324"/>
      <c r="I125" s="322"/>
      <c r="J125" s="328"/>
      <c r="K125" s="329"/>
      <c r="L125" s="327"/>
    </row>
    <row r="126" spans="2:12" s="273" customFormat="1" ht="15.5" hidden="1" x14ac:dyDescent="0.35">
      <c r="B126" s="321" t="s">
        <v>94</v>
      </c>
      <c r="C126" s="302"/>
      <c r="D126" s="322"/>
      <c r="E126" s="322"/>
      <c r="F126" s="322"/>
      <c r="G126" s="323">
        <f t="shared" ref="G126:G132" si="9">SUM(D126:F126)</f>
        <v>0</v>
      </c>
      <c r="H126" s="324"/>
      <c r="I126" s="322"/>
      <c r="J126" s="328"/>
      <c r="K126" s="329"/>
      <c r="L126" s="327"/>
    </row>
    <row r="127" spans="2:12" s="273" customFormat="1" ht="15.5" hidden="1" x14ac:dyDescent="0.35">
      <c r="B127" s="321" t="s">
        <v>95</v>
      </c>
      <c r="C127" s="302"/>
      <c r="D127" s="322"/>
      <c r="E127" s="322"/>
      <c r="F127" s="322"/>
      <c r="G127" s="323">
        <f t="shared" si="9"/>
        <v>0</v>
      </c>
      <c r="H127" s="324"/>
      <c r="I127" s="322"/>
      <c r="J127" s="328"/>
      <c r="K127" s="329"/>
      <c r="L127" s="327"/>
    </row>
    <row r="128" spans="2:12" s="273" customFormat="1" ht="15.5" hidden="1" x14ac:dyDescent="0.35">
      <c r="B128" s="321" t="s">
        <v>96</v>
      </c>
      <c r="C128" s="302"/>
      <c r="D128" s="322"/>
      <c r="E128" s="322"/>
      <c r="F128" s="322"/>
      <c r="G128" s="323">
        <f t="shared" si="9"/>
        <v>0</v>
      </c>
      <c r="H128" s="324"/>
      <c r="I128" s="322"/>
      <c r="J128" s="328"/>
      <c r="K128" s="329"/>
      <c r="L128" s="327"/>
    </row>
    <row r="129" spans="2:12" s="273" customFormat="1" ht="15.5" hidden="1" x14ac:dyDescent="0.35">
      <c r="B129" s="321" t="s">
        <v>97</v>
      </c>
      <c r="C129" s="302"/>
      <c r="D129" s="322"/>
      <c r="E129" s="322"/>
      <c r="F129" s="322"/>
      <c r="G129" s="323">
        <f t="shared" si="9"/>
        <v>0</v>
      </c>
      <c r="H129" s="324"/>
      <c r="I129" s="322"/>
      <c r="J129" s="328"/>
      <c r="K129" s="329"/>
      <c r="L129" s="327"/>
    </row>
    <row r="130" spans="2:12" s="273" customFormat="1" ht="15.5" hidden="1" x14ac:dyDescent="0.35">
      <c r="B130" s="321" t="s">
        <v>98</v>
      </c>
      <c r="C130" s="302"/>
      <c r="D130" s="322"/>
      <c r="E130" s="322"/>
      <c r="F130" s="322"/>
      <c r="G130" s="323">
        <f t="shared" si="9"/>
        <v>0</v>
      </c>
      <c r="H130" s="324"/>
      <c r="I130" s="322"/>
      <c r="J130" s="328"/>
      <c r="K130" s="329"/>
      <c r="L130" s="327"/>
    </row>
    <row r="131" spans="2:12" s="273" customFormat="1" ht="15.5" hidden="1" x14ac:dyDescent="0.35">
      <c r="B131" s="321" t="s">
        <v>99</v>
      </c>
      <c r="C131" s="288"/>
      <c r="D131" s="328"/>
      <c r="E131" s="328"/>
      <c r="F131" s="328"/>
      <c r="G131" s="323">
        <f t="shared" si="9"/>
        <v>0</v>
      </c>
      <c r="H131" s="331"/>
      <c r="I131" s="328"/>
      <c r="J131" s="328"/>
      <c r="K131" s="332"/>
      <c r="L131" s="327"/>
    </row>
    <row r="132" spans="2:12" s="273" customFormat="1" ht="15.5" hidden="1" x14ac:dyDescent="0.35">
      <c r="B132" s="321" t="s">
        <v>100</v>
      </c>
      <c r="C132" s="288"/>
      <c r="D132" s="328"/>
      <c r="E132" s="328"/>
      <c r="F132" s="328"/>
      <c r="G132" s="323">
        <f t="shared" si="9"/>
        <v>0</v>
      </c>
      <c r="H132" s="331"/>
      <c r="I132" s="328"/>
      <c r="J132" s="328"/>
      <c r="K132" s="332"/>
      <c r="L132" s="327"/>
    </row>
    <row r="133" spans="2:12" s="273" customFormat="1" ht="15.5" hidden="1" x14ac:dyDescent="0.35">
      <c r="C133" s="64" t="s">
        <v>19</v>
      </c>
      <c r="D133" s="12">
        <f>SUM(D125:D132)</f>
        <v>0</v>
      </c>
      <c r="E133" s="12">
        <f>SUM(E125:E132)</f>
        <v>0</v>
      </c>
      <c r="F133" s="12">
        <f>SUM(F125:F132)</f>
        <v>0</v>
      </c>
      <c r="G133" s="12">
        <f>SUM(G125:G132)</f>
        <v>0</v>
      </c>
      <c r="H133" s="10">
        <f>(H125*G125)+(H126*G126)+(H127*G127)+(H128*G128)+(H129*G129)+(H130*G130)+(H131*G131)+(H132*G132)</f>
        <v>0</v>
      </c>
      <c r="I133" s="111">
        <f>SUM(I125:I132)</f>
        <v>0</v>
      </c>
      <c r="J133" s="123"/>
      <c r="K133" s="332"/>
      <c r="L133" s="23"/>
    </row>
    <row r="134" spans="2:12" s="273" customFormat="1" ht="51" hidden="1" customHeight="1" x14ac:dyDescent="0.35">
      <c r="B134" s="64" t="s">
        <v>101</v>
      </c>
      <c r="C134" s="405"/>
      <c r="D134" s="406"/>
      <c r="E134" s="406"/>
      <c r="F134" s="406"/>
      <c r="G134" s="406"/>
      <c r="H134" s="406"/>
      <c r="I134" s="406"/>
      <c r="J134" s="406"/>
      <c r="K134" s="407"/>
      <c r="L134" s="22"/>
    </row>
    <row r="135" spans="2:12" s="273" customFormat="1" ht="15.5" hidden="1" x14ac:dyDescent="0.35">
      <c r="B135" s="321" t="s">
        <v>102</v>
      </c>
      <c r="C135" s="302"/>
      <c r="D135" s="322"/>
      <c r="E135" s="322"/>
      <c r="F135" s="322"/>
      <c r="G135" s="323">
        <f>SUM(D135:F135)</f>
        <v>0</v>
      </c>
      <c r="H135" s="324"/>
      <c r="I135" s="322"/>
      <c r="J135" s="328"/>
      <c r="K135" s="329"/>
      <c r="L135" s="327"/>
    </row>
    <row r="136" spans="2:12" s="273" customFormat="1" ht="15.5" hidden="1" x14ac:dyDescent="0.35">
      <c r="B136" s="321" t="s">
        <v>103</v>
      </c>
      <c r="C136" s="302"/>
      <c r="D136" s="322"/>
      <c r="E136" s="322"/>
      <c r="F136" s="322"/>
      <c r="G136" s="323">
        <f t="shared" ref="G136:G142" si="10">SUM(D136:F136)</f>
        <v>0</v>
      </c>
      <c r="H136" s="324"/>
      <c r="I136" s="322"/>
      <c r="J136" s="328"/>
      <c r="K136" s="329"/>
      <c r="L136" s="327"/>
    </row>
    <row r="137" spans="2:12" s="273" customFormat="1" ht="15.5" hidden="1" x14ac:dyDescent="0.35">
      <c r="B137" s="321" t="s">
        <v>104</v>
      </c>
      <c r="C137" s="302"/>
      <c r="D137" s="322"/>
      <c r="E137" s="322"/>
      <c r="F137" s="322"/>
      <c r="G137" s="323">
        <f t="shared" si="10"/>
        <v>0</v>
      </c>
      <c r="H137" s="324"/>
      <c r="I137" s="322"/>
      <c r="J137" s="328"/>
      <c r="K137" s="329"/>
      <c r="L137" s="327"/>
    </row>
    <row r="138" spans="2:12" s="273" customFormat="1" ht="15.5" hidden="1" x14ac:dyDescent="0.35">
      <c r="B138" s="321" t="s">
        <v>105</v>
      </c>
      <c r="C138" s="302"/>
      <c r="D138" s="322"/>
      <c r="E138" s="322"/>
      <c r="F138" s="322"/>
      <c r="G138" s="323">
        <f t="shared" si="10"/>
        <v>0</v>
      </c>
      <c r="H138" s="324"/>
      <c r="I138" s="322"/>
      <c r="J138" s="328"/>
      <c r="K138" s="329"/>
      <c r="L138" s="327"/>
    </row>
    <row r="139" spans="2:12" s="273" customFormat="1" ht="15.5" hidden="1" x14ac:dyDescent="0.35">
      <c r="B139" s="321" t="s">
        <v>106</v>
      </c>
      <c r="C139" s="302"/>
      <c r="D139" s="322"/>
      <c r="E139" s="322"/>
      <c r="F139" s="322"/>
      <c r="G139" s="323">
        <f t="shared" si="10"/>
        <v>0</v>
      </c>
      <c r="H139" s="324"/>
      <c r="I139" s="322"/>
      <c r="J139" s="328"/>
      <c r="K139" s="329"/>
      <c r="L139" s="327"/>
    </row>
    <row r="140" spans="2:12" s="273" customFormat="1" ht="15.5" hidden="1" x14ac:dyDescent="0.35">
      <c r="B140" s="321" t="s">
        <v>107</v>
      </c>
      <c r="C140" s="302"/>
      <c r="D140" s="322"/>
      <c r="E140" s="322"/>
      <c r="F140" s="322"/>
      <c r="G140" s="323">
        <f t="shared" si="10"/>
        <v>0</v>
      </c>
      <c r="H140" s="324"/>
      <c r="I140" s="322"/>
      <c r="J140" s="328"/>
      <c r="K140" s="329"/>
      <c r="L140" s="327"/>
    </row>
    <row r="141" spans="2:12" s="273" customFormat="1" ht="15.5" hidden="1" x14ac:dyDescent="0.35">
      <c r="B141" s="321" t="s">
        <v>108</v>
      </c>
      <c r="C141" s="288"/>
      <c r="D141" s="328"/>
      <c r="E141" s="328"/>
      <c r="F141" s="328"/>
      <c r="G141" s="323">
        <f t="shared" si="10"/>
        <v>0</v>
      </c>
      <c r="H141" s="331"/>
      <c r="I141" s="328"/>
      <c r="J141" s="328"/>
      <c r="K141" s="332"/>
      <c r="L141" s="327"/>
    </row>
    <row r="142" spans="2:12" s="273" customFormat="1" ht="15.5" hidden="1" x14ac:dyDescent="0.35">
      <c r="B142" s="321" t="s">
        <v>109</v>
      </c>
      <c r="C142" s="288"/>
      <c r="D142" s="328"/>
      <c r="E142" s="328"/>
      <c r="F142" s="328"/>
      <c r="G142" s="323">
        <f t="shared" si="10"/>
        <v>0</v>
      </c>
      <c r="H142" s="331"/>
      <c r="I142" s="328"/>
      <c r="J142" s="328"/>
      <c r="K142" s="332"/>
      <c r="L142" s="327"/>
    </row>
    <row r="143" spans="2:12" s="273" customFormat="1" ht="15.5" hidden="1" x14ac:dyDescent="0.35">
      <c r="C143" s="64" t="s">
        <v>19</v>
      </c>
      <c r="D143" s="10">
        <f>SUM(D135:D142)</f>
        <v>0</v>
      </c>
      <c r="E143" s="10">
        <f>SUM(E135:E142)</f>
        <v>0</v>
      </c>
      <c r="F143" s="10">
        <f>SUM(F135:F142)</f>
        <v>0</v>
      </c>
      <c r="G143" s="10">
        <f>SUM(G135:G142)</f>
        <v>0</v>
      </c>
      <c r="H143" s="10">
        <f>(H135*G135)+(H136*G136)+(H137*G137)+(H138*G138)+(H139*G139)+(H140*G140)+(H141*G141)+(H142*G142)</f>
        <v>0</v>
      </c>
      <c r="I143" s="111">
        <f>SUM(I135:I142)</f>
        <v>0</v>
      </c>
      <c r="J143" s="123"/>
      <c r="K143" s="332"/>
      <c r="L143" s="23"/>
    </row>
    <row r="144" spans="2:12" s="273" customFormat="1" ht="15.75" hidden="1" customHeight="1" x14ac:dyDescent="0.35">
      <c r="B144" s="4"/>
      <c r="C144" s="317"/>
      <c r="D144" s="318"/>
      <c r="E144" s="318"/>
      <c r="F144" s="318"/>
      <c r="G144" s="318"/>
      <c r="H144" s="318"/>
      <c r="I144" s="318"/>
      <c r="J144" s="318"/>
      <c r="K144" s="367"/>
      <c r="L144" s="2"/>
    </row>
    <row r="145" spans="2:12" s="273" customFormat="1" ht="51" hidden="1" customHeight="1" x14ac:dyDescent="0.35">
      <c r="B145" s="64" t="s">
        <v>110</v>
      </c>
      <c r="C145" s="417"/>
      <c r="D145" s="418"/>
      <c r="E145" s="418"/>
      <c r="F145" s="418"/>
      <c r="G145" s="418"/>
      <c r="H145" s="418"/>
      <c r="I145" s="418"/>
      <c r="J145" s="418"/>
      <c r="K145" s="419"/>
      <c r="L145" s="9"/>
    </row>
    <row r="146" spans="2:12" s="273" customFormat="1" ht="51" hidden="1" customHeight="1" x14ac:dyDescent="0.35">
      <c r="B146" s="64" t="s">
        <v>111</v>
      </c>
      <c r="C146" s="405"/>
      <c r="D146" s="406"/>
      <c r="E146" s="406"/>
      <c r="F146" s="406"/>
      <c r="G146" s="406"/>
      <c r="H146" s="406"/>
      <c r="I146" s="406"/>
      <c r="J146" s="406"/>
      <c r="K146" s="407"/>
      <c r="L146" s="22"/>
    </row>
    <row r="147" spans="2:12" s="273" customFormat="1" ht="15.5" hidden="1" x14ac:dyDescent="0.35">
      <c r="B147" s="321" t="s">
        <v>112</v>
      </c>
      <c r="C147" s="302"/>
      <c r="D147" s="322"/>
      <c r="E147" s="322"/>
      <c r="F147" s="322"/>
      <c r="G147" s="323">
        <f>SUM(D147:F147)</f>
        <v>0</v>
      </c>
      <c r="H147" s="324"/>
      <c r="I147" s="322"/>
      <c r="J147" s="328"/>
      <c r="K147" s="329"/>
      <c r="L147" s="327"/>
    </row>
    <row r="148" spans="2:12" s="273" customFormat="1" ht="15.5" hidden="1" x14ac:dyDescent="0.35">
      <c r="B148" s="321" t="s">
        <v>113</v>
      </c>
      <c r="C148" s="302"/>
      <c r="D148" s="322"/>
      <c r="E148" s="322"/>
      <c r="F148" s="322"/>
      <c r="G148" s="323">
        <f t="shared" ref="G148:G154" si="11">SUM(D148:F148)</f>
        <v>0</v>
      </c>
      <c r="H148" s="324"/>
      <c r="I148" s="322"/>
      <c r="J148" s="328"/>
      <c r="K148" s="329"/>
      <c r="L148" s="327"/>
    </row>
    <row r="149" spans="2:12" s="273" customFormat="1" ht="15.5" hidden="1" x14ac:dyDescent="0.35">
      <c r="B149" s="321" t="s">
        <v>114</v>
      </c>
      <c r="C149" s="302"/>
      <c r="D149" s="322"/>
      <c r="E149" s="322"/>
      <c r="F149" s="322"/>
      <c r="G149" s="323">
        <f t="shared" si="11"/>
        <v>0</v>
      </c>
      <c r="H149" s="324"/>
      <c r="I149" s="322"/>
      <c r="J149" s="328"/>
      <c r="K149" s="329"/>
      <c r="L149" s="327"/>
    </row>
    <row r="150" spans="2:12" s="273" customFormat="1" ht="15.5" hidden="1" x14ac:dyDescent="0.35">
      <c r="B150" s="321" t="s">
        <v>115</v>
      </c>
      <c r="C150" s="302"/>
      <c r="D150" s="322"/>
      <c r="E150" s="322"/>
      <c r="F150" s="322"/>
      <c r="G150" s="323">
        <f t="shared" si="11"/>
        <v>0</v>
      </c>
      <c r="H150" s="324"/>
      <c r="I150" s="322"/>
      <c r="J150" s="328"/>
      <c r="K150" s="329"/>
      <c r="L150" s="327"/>
    </row>
    <row r="151" spans="2:12" s="273" customFormat="1" ht="15.5" hidden="1" x14ac:dyDescent="0.35">
      <c r="B151" s="321" t="s">
        <v>116</v>
      </c>
      <c r="C151" s="302"/>
      <c r="D151" s="322"/>
      <c r="E151" s="322"/>
      <c r="F151" s="322"/>
      <c r="G151" s="323">
        <f t="shared" si="11"/>
        <v>0</v>
      </c>
      <c r="H151" s="324"/>
      <c r="I151" s="322"/>
      <c r="J151" s="328"/>
      <c r="K151" s="329"/>
      <c r="L151" s="327"/>
    </row>
    <row r="152" spans="2:12" s="273" customFormat="1" ht="15.5" hidden="1" x14ac:dyDescent="0.35">
      <c r="B152" s="321" t="s">
        <v>117</v>
      </c>
      <c r="C152" s="302"/>
      <c r="D152" s="322"/>
      <c r="E152" s="322"/>
      <c r="F152" s="322"/>
      <c r="G152" s="323">
        <f t="shared" si="11"/>
        <v>0</v>
      </c>
      <c r="H152" s="324"/>
      <c r="I152" s="322"/>
      <c r="J152" s="328"/>
      <c r="K152" s="329"/>
      <c r="L152" s="327"/>
    </row>
    <row r="153" spans="2:12" s="273" customFormat="1" ht="15.5" hidden="1" x14ac:dyDescent="0.35">
      <c r="B153" s="321" t="s">
        <v>118</v>
      </c>
      <c r="C153" s="288"/>
      <c r="D153" s="328"/>
      <c r="E153" s="328"/>
      <c r="F153" s="328"/>
      <c r="G153" s="323">
        <f t="shared" si="11"/>
        <v>0</v>
      </c>
      <c r="H153" s="331"/>
      <c r="I153" s="328"/>
      <c r="J153" s="328"/>
      <c r="K153" s="332"/>
      <c r="L153" s="327"/>
    </row>
    <row r="154" spans="2:12" s="273" customFormat="1" ht="15.5" hidden="1" x14ac:dyDescent="0.35">
      <c r="B154" s="321" t="s">
        <v>119</v>
      </c>
      <c r="C154" s="288"/>
      <c r="D154" s="328"/>
      <c r="E154" s="328"/>
      <c r="F154" s="328"/>
      <c r="G154" s="323">
        <f t="shared" si="11"/>
        <v>0</v>
      </c>
      <c r="H154" s="331"/>
      <c r="I154" s="328"/>
      <c r="J154" s="328"/>
      <c r="K154" s="332"/>
      <c r="L154" s="327"/>
    </row>
    <row r="155" spans="2:12" s="273" customFormat="1" ht="15.5" hidden="1" x14ac:dyDescent="0.35">
      <c r="C155" s="64" t="s">
        <v>19</v>
      </c>
      <c r="D155" s="10">
        <f>SUM(D147:D154)</f>
        <v>0</v>
      </c>
      <c r="E155" s="10">
        <f>SUM(E147:E154)</f>
        <v>0</v>
      </c>
      <c r="F155" s="10">
        <f>SUM(F147:F154)</f>
        <v>0</v>
      </c>
      <c r="G155" s="12">
        <f>SUM(G147:G154)</f>
        <v>0</v>
      </c>
      <c r="H155" s="10">
        <f>(H147*G147)+(H148*G148)+(H149*G149)+(H150*G150)+(H151*G151)+(H152*G152)+(H153*G153)+(H154*G154)</f>
        <v>0</v>
      </c>
      <c r="I155" s="111">
        <f>SUM(I147:I154)</f>
        <v>0</v>
      </c>
      <c r="J155" s="123"/>
      <c r="K155" s="332"/>
      <c r="L155" s="23"/>
    </row>
    <row r="156" spans="2:12" s="273" customFormat="1" ht="51" hidden="1" customHeight="1" x14ac:dyDescent="0.35">
      <c r="B156" s="64" t="s">
        <v>120</v>
      </c>
      <c r="C156" s="405"/>
      <c r="D156" s="406"/>
      <c r="E156" s="406"/>
      <c r="F156" s="406"/>
      <c r="G156" s="406"/>
      <c r="H156" s="406"/>
      <c r="I156" s="406"/>
      <c r="J156" s="406"/>
      <c r="K156" s="407"/>
      <c r="L156" s="22"/>
    </row>
    <row r="157" spans="2:12" s="273" customFormat="1" ht="15.5" hidden="1" x14ac:dyDescent="0.35">
      <c r="B157" s="321" t="s">
        <v>121</v>
      </c>
      <c r="C157" s="302"/>
      <c r="D157" s="322"/>
      <c r="E157" s="322"/>
      <c r="F157" s="322"/>
      <c r="G157" s="323">
        <f>SUM(D157:F157)</f>
        <v>0</v>
      </c>
      <c r="H157" s="324"/>
      <c r="I157" s="322"/>
      <c r="J157" s="328"/>
      <c r="K157" s="329"/>
      <c r="L157" s="327"/>
    </row>
    <row r="158" spans="2:12" s="273" customFormat="1" ht="15.5" hidden="1" x14ac:dyDescent="0.35">
      <c r="B158" s="321" t="s">
        <v>122</v>
      </c>
      <c r="C158" s="302"/>
      <c r="D158" s="322"/>
      <c r="E158" s="322"/>
      <c r="F158" s="322"/>
      <c r="G158" s="323">
        <f t="shared" ref="G158:G164" si="12">SUM(D158:F158)</f>
        <v>0</v>
      </c>
      <c r="H158" s="324"/>
      <c r="I158" s="322"/>
      <c r="J158" s="328"/>
      <c r="K158" s="329"/>
      <c r="L158" s="327"/>
    </row>
    <row r="159" spans="2:12" s="273" customFormat="1" ht="15.5" hidden="1" x14ac:dyDescent="0.35">
      <c r="B159" s="321" t="s">
        <v>123</v>
      </c>
      <c r="C159" s="302"/>
      <c r="D159" s="322"/>
      <c r="E159" s="322"/>
      <c r="F159" s="322"/>
      <c r="G159" s="323">
        <f t="shared" si="12"/>
        <v>0</v>
      </c>
      <c r="H159" s="324"/>
      <c r="I159" s="322"/>
      <c r="J159" s="328"/>
      <c r="K159" s="329"/>
      <c r="L159" s="327"/>
    </row>
    <row r="160" spans="2:12" s="273" customFormat="1" ht="15.5" hidden="1" x14ac:dyDescent="0.35">
      <c r="B160" s="321" t="s">
        <v>124</v>
      </c>
      <c r="C160" s="302"/>
      <c r="D160" s="322"/>
      <c r="E160" s="322"/>
      <c r="F160" s="322"/>
      <c r="G160" s="323">
        <f t="shared" si="12"/>
        <v>0</v>
      </c>
      <c r="H160" s="324"/>
      <c r="I160" s="322"/>
      <c r="J160" s="328"/>
      <c r="K160" s="329"/>
      <c r="L160" s="327"/>
    </row>
    <row r="161" spans="2:12" s="273" customFormat="1" ht="15.5" hidden="1" x14ac:dyDescent="0.35">
      <c r="B161" s="321" t="s">
        <v>125</v>
      </c>
      <c r="C161" s="302"/>
      <c r="D161" s="322"/>
      <c r="E161" s="322"/>
      <c r="F161" s="322"/>
      <c r="G161" s="323">
        <f t="shared" si="12"/>
        <v>0</v>
      </c>
      <c r="H161" s="324"/>
      <c r="I161" s="322"/>
      <c r="J161" s="328"/>
      <c r="K161" s="329"/>
      <c r="L161" s="327"/>
    </row>
    <row r="162" spans="2:12" s="273" customFormat="1" ht="15.5" hidden="1" x14ac:dyDescent="0.35">
      <c r="B162" s="321" t="s">
        <v>126</v>
      </c>
      <c r="C162" s="302"/>
      <c r="D162" s="322"/>
      <c r="E162" s="322"/>
      <c r="F162" s="322"/>
      <c r="G162" s="323">
        <f t="shared" si="12"/>
        <v>0</v>
      </c>
      <c r="H162" s="324"/>
      <c r="I162" s="322"/>
      <c r="J162" s="328"/>
      <c r="K162" s="329"/>
      <c r="L162" s="327"/>
    </row>
    <row r="163" spans="2:12" s="273" customFormat="1" ht="15.5" hidden="1" x14ac:dyDescent="0.35">
      <c r="B163" s="321" t="s">
        <v>127</v>
      </c>
      <c r="C163" s="288"/>
      <c r="D163" s="328"/>
      <c r="E163" s="328"/>
      <c r="F163" s="328"/>
      <c r="G163" s="323">
        <f t="shared" si="12"/>
        <v>0</v>
      </c>
      <c r="H163" s="331"/>
      <c r="I163" s="328"/>
      <c r="J163" s="328"/>
      <c r="K163" s="332"/>
      <c r="L163" s="327"/>
    </row>
    <row r="164" spans="2:12" s="273" customFormat="1" ht="15.5" hidden="1" x14ac:dyDescent="0.35">
      <c r="B164" s="321" t="s">
        <v>128</v>
      </c>
      <c r="C164" s="288"/>
      <c r="D164" s="328"/>
      <c r="E164" s="328"/>
      <c r="F164" s="328"/>
      <c r="G164" s="323">
        <f t="shared" si="12"/>
        <v>0</v>
      </c>
      <c r="H164" s="331"/>
      <c r="I164" s="328"/>
      <c r="J164" s="328"/>
      <c r="K164" s="332"/>
      <c r="L164" s="327"/>
    </row>
    <row r="165" spans="2:12" s="273" customFormat="1" ht="15.5" hidden="1" x14ac:dyDescent="0.35">
      <c r="C165" s="64" t="s">
        <v>19</v>
      </c>
      <c r="D165" s="12">
        <f>SUM(D157:D164)</f>
        <v>0</v>
      </c>
      <c r="E165" s="12">
        <f>SUM(E157:E164)</f>
        <v>0</v>
      </c>
      <c r="F165" s="12">
        <f>SUM(F157:F164)</f>
        <v>0</v>
      </c>
      <c r="G165" s="12">
        <f>SUM(G157:G164)</f>
        <v>0</v>
      </c>
      <c r="H165" s="10">
        <f>(H157*G157)+(H158*G158)+(H159*G159)+(H160*G160)+(H161*G161)+(H162*G162)+(H163*G163)+(H164*G164)</f>
        <v>0</v>
      </c>
      <c r="I165" s="111">
        <f>SUM(I157:I164)</f>
        <v>0</v>
      </c>
      <c r="J165" s="123"/>
      <c r="K165" s="332"/>
      <c r="L165" s="23"/>
    </row>
    <row r="166" spans="2:12" s="273" customFormat="1" ht="51" hidden="1" customHeight="1" x14ac:dyDescent="0.35">
      <c r="B166" s="64" t="s">
        <v>129</v>
      </c>
      <c r="C166" s="405"/>
      <c r="D166" s="406"/>
      <c r="E166" s="406"/>
      <c r="F166" s="406"/>
      <c r="G166" s="406"/>
      <c r="H166" s="406"/>
      <c r="I166" s="406"/>
      <c r="J166" s="406"/>
      <c r="K166" s="407"/>
      <c r="L166" s="22"/>
    </row>
    <row r="167" spans="2:12" s="273" customFormat="1" ht="15.5" hidden="1" x14ac:dyDescent="0.35">
      <c r="B167" s="321" t="s">
        <v>130</v>
      </c>
      <c r="C167" s="302"/>
      <c r="D167" s="322"/>
      <c r="E167" s="322"/>
      <c r="F167" s="322"/>
      <c r="G167" s="323">
        <f>SUM(D167:F167)</f>
        <v>0</v>
      </c>
      <c r="H167" s="324"/>
      <c r="I167" s="322"/>
      <c r="J167" s="328"/>
      <c r="K167" s="329"/>
      <c r="L167" s="327"/>
    </row>
    <row r="168" spans="2:12" s="273" customFormat="1" ht="15.5" hidden="1" x14ac:dyDescent="0.35">
      <c r="B168" s="321" t="s">
        <v>131</v>
      </c>
      <c r="C168" s="302"/>
      <c r="D168" s="322"/>
      <c r="E168" s="322"/>
      <c r="F168" s="322"/>
      <c r="G168" s="323">
        <f t="shared" ref="G168:G174" si="13">SUM(D168:F168)</f>
        <v>0</v>
      </c>
      <c r="H168" s="324"/>
      <c r="I168" s="322"/>
      <c r="J168" s="328"/>
      <c r="K168" s="329"/>
      <c r="L168" s="327"/>
    </row>
    <row r="169" spans="2:12" s="273" customFormat="1" ht="15.5" hidden="1" x14ac:dyDescent="0.35">
      <c r="B169" s="321" t="s">
        <v>132</v>
      </c>
      <c r="C169" s="302"/>
      <c r="D169" s="322"/>
      <c r="E169" s="322"/>
      <c r="F169" s="322"/>
      <c r="G169" s="323">
        <f t="shared" si="13"/>
        <v>0</v>
      </c>
      <c r="H169" s="324"/>
      <c r="I169" s="322"/>
      <c r="J169" s="328"/>
      <c r="K169" s="329"/>
      <c r="L169" s="327"/>
    </row>
    <row r="170" spans="2:12" s="273" customFormat="1" ht="15.5" hidden="1" x14ac:dyDescent="0.35">
      <c r="B170" s="321" t="s">
        <v>133</v>
      </c>
      <c r="C170" s="302"/>
      <c r="D170" s="322"/>
      <c r="E170" s="322"/>
      <c r="F170" s="322"/>
      <c r="G170" s="323">
        <f t="shared" si="13"/>
        <v>0</v>
      </c>
      <c r="H170" s="324"/>
      <c r="I170" s="322"/>
      <c r="J170" s="328"/>
      <c r="K170" s="329"/>
      <c r="L170" s="327"/>
    </row>
    <row r="171" spans="2:12" s="273" customFormat="1" ht="15.5" hidden="1" x14ac:dyDescent="0.35">
      <c r="B171" s="321" t="s">
        <v>134</v>
      </c>
      <c r="C171" s="302"/>
      <c r="D171" s="322"/>
      <c r="E171" s="322"/>
      <c r="F171" s="322"/>
      <c r="G171" s="323">
        <f t="shared" si="13"/>
        <v>0</v>
      </c>
      <c r="H171" s="324"/>
      <c r="I171" s="322"/>
      <c r="J171" s="328"/>
      <c r="K171" s="329"/>
      <c r="L171" s="327"/>
    </row>
    <row r="172" spans="2:12" s="273" customFormat="1" ht="15.5" hidden="1" x14ac:dyDescent="0.35">
      <c r="B172" s="321" t="s">
        <v>135</v>
      </c>
      <c r="C172" s="302"/>
      <c r="D172" s="322"/>
      <c r="E172" s="322"/>
      <c r="F172" s="322"/>
      <c r="G172" s="323">
        <f t="shared" si="13"/>
        <v>0</v>
      </c>
      <c r="H172" s="324"/>
      <c r="I172" s="322"/>
      <c r="J172" s="328"/>
      <c r="K172" s="329"/>
      <c r="L172" s="327"/>
    </row>
    <row r="173" spans="2:12" s="273" customFormat="1" ht="15.5" hidden="1" x14ac:dyDescent="0.35">
      <c r="B173" s="321" t="s">
        <v>136</v>
      </c>
      <c r="C173" s="288"/>
      <c r="D173" s="328"/>
      <c r="E173" s="328"/>
      <c r="F173" s="328"/>
      <c r="G173" s="323">
        <f t="shared" si="13"/>
        <v>0</v>
      </c>
      <c r="H173" s="331"/>
      <c r="I173" s="328"/>
      <c r="J173" s="328"/>
      <c r="K173" s="332"/>
      <c r="L173" s="327"/>
    </row>
    <row r="174" spans="2:12" s="273" customFormat="1" ht="15.5" hidden="1" x14ac:dyDescent="0.35">
      <c r="B174" s="321" t="s">
        <v>137</v>
      </c>
      <c r="C174" s="288"/>
      <c r="D174" s="328"/>
      <c r="E174" s="328"/>
      <c r="F174" s="328"/>
      <c r="G174" s="323">
        <f t="shared" si="13"/>
        <v>0</v>
      </c>
      <c r="H174" s="331"/>
      <c r="I174" s="328"/>
      <c r="J174" s="328"/>
      <c r="K174" s="332"/>
      <c r="L174" s="327"/>
    </row>
    <row r="175" spans="2:12" s="273" customFormat="1" ht="15.5" hidden="1" x14ac:dyDescent="0.35">
      <c r="C175" s="64" t="s">
        <v>19</v>
      </c>
      <c r="D175" s="12">
        <f>SUM(D167:D174)</f>
        <v>0</v>
      </c>
      <c r="E175" s="12">
        <f>SUM(E167:E174)</f>
        <v>0</v>
      </c>
      <c r="F175" s="12">
        <f>SUM(F167:F174)</f>
        <v>0</v>
      </c>
      <c r="G175" s="12">
        <f>SUM(G167:G174)</f>
        <v>0</v>
      </c>
      <c r="H175" s="10">
        <f>(H167*G167)+(H168*G168)+(H169*G169)+(H170*G170)+(H171*G171)+(H172*G172)+(H173*G173)+(H174*G174)</f>
        <v>0</v>
      </c>
      <c r="I175" s="111">
        <f>SUM(I167:I174)</f>
        <v>0</v>
      </c>
      <c r="J175" s="123"/>
      <c r="K175" s="332"/>
      <c r="L175" s="23"/>
    </row>
    <row r="176" spans="2:12" s="273" customFormat="1" ht="51" hidden="1" customHeight="1" x14ac:dyDescent="0.35">
      <c r="B176" s="64" t="s">
        <v>138</v>
      </c>
      <c r="C176" s="405"/>
      <c r="D176" s="406"/>
      <c r="E176" s="406"/>
      <c r="F176" s="406"/>
      <c r="G176" s="406"/>
      <c r="H176" s="406"/>
      <c r="I176" s="406"/>
      <c r="J176" s="406"/>
      <c r="K176" s="407"/>
      <c r="L176" s="22"/>
    </row>
    <row r="177" spans="2:12" s="273" customFormat="1" ht="15.5" hidden="1" x14ac:dyDescent="0.35">
      <c r="B177" s="321" t="s">
        <v>139</v>
      </c>
      <c r="C177" s="302"/>
      <c r="D177" s="322"/>
      <c r="E177" s="322"/>
      <c r="F177" s="322"/>
      <c r="G177" s="323">
        <f>SUM(D177:F177)</f>
        <v>0</v>
      </c>
      <c r="H177" s="324"/>
      <c r="I177" s="322"/>
      <c r="J177" s="328"/>
      <c r="K177" s="329"/>
      <c r="L177" s="327"/>
    </row>
    <row r="178" spans="2:12" s="273" customFormat="1" ht="15.5" hidden="1" x14ac:dyDescent="0.35">
      <c r="B178" s="321" t="s">
        <v>140</v>
      </c>
      <c r="C178" s="302"/>
      <c r="D178" s="322"/>
      <c r="E178" s="322"/>
      <c r="F178" s="322"/>
      <c r="G178" s="323">
        <f t="shared" ref="G178:G184" si="14">SUM(D178:F178)</f>
        <v>0</v>
      </c>
      <c r="H178" s="324"/>
      <c r="I178" s="322"/>
      <c r="J178" s="328"/>
      <c r="K178" s="329"/>
      <c r="L178" s="327"/>
    </row>
    <row r="179" spans="2:12" s="273" customFormat="1" ht="15.5" hidden="1" x14ac:dyDescent="0.35">
      <c r="B179" s="321" t="s">
        <v>141</v>
      </c>
      <c r="C179" s="302"/>
      <c r="D179" s="322"/>
      <c r="E179" s="322"/>
      <c r="F179" s="322"/>
      <c r="G179" s="323">
        <f t="shared" si="14"/>
        <v>0</v>
      </c>
      <c r="H179" s="324"/>
      <c r="I179" s="322"/>
      <c r="J179" s="328"/>
      <c r="K179" s="329"/>
      <c r="L179" s="327"/>
    </row>
    <row r="180" spans="2:12" s="273" customFormat="1" ht="15.5" hidden="1" x14ac:dyDescent="0.35">
      <c r="B180" s="321" t="s">
        <v>142</v>
      </c>
      <c r="C180" s="302"/>
      <c r="D180" s="322"/>
      <c r="E180" s="322"/>
      <c r="F180" s="322"/>
      <c r="G180" s="323">
        <f t="shared" si="14"/>
        <v>0</v>
      </c>
      <c r="H180" s="324"/>
      <c r="I180" s="322"/>
      <c r="J180" s="328"/>
      <c r="K180" s="329"/>
      <c r="L180" s="327"/>
    </row>
    <row r="181" spans="2:12" s="273" customFormat="1" ht="15.5" hidden="1" x14ac:dyDescent="0.35">
      <c r="B181" s="321" t="s">
        <v>143</v>
      </c>
      <c r="C181" s="302"/>
      <c r="D181" s="322"/>
      <c r="E181" s="322"/>
      <c r="F181" s="322"/>
      <c r="G181" s="323">
        <f>SUM(D181:F181)</f>
        <v>0</v>
      </c>
      <c r="H181" s="324"/>
      <c r="I181" s="322"/>
      <c r="J181" s="328"/>
      <c r="K181" s="329"/>
      <c r="L181" s="327"/>
    </row>
    <row r="182" spans="2:12" s="273" customFormat="1" ht="15.5" hidden="1" x14ac:dyDescent="0.35">
      <c r="B182" s="321" t="s">
        <v>144</v>
      </c>
      <c r="C182" s="302"/>
      <c r="D182" s="322"/>
      <c r="E182" s="322"/>
      <c r="F182" s="322"/>
      <c r="G182" s="323">
        <f t="shared" si="14"/>
        <v>0</v>
      </c>
      <c r="H182" s="324"/>
      <c r="I182" s="322"/>
      <c r="J182" s="328"/>
      <c r="K182" s="329"/>
      <c r="L182" s="327"/>
    </row>
    <row r="183" spans="2:12" s="273" customFormat="1" ht="15.5" hidden="1" x14ac:dyDescent="0.35">
      <c r="B183" s="321" t="s">
        <v>145</v>
      </c>
      <c r="C183" s="288"/>
      <c r="D183" s="328"/>
      <c r="E183" s="328"/>
      <c r="F183" s="328"/>
      <c r="G183" s="323">
        <f t="shared" si="14"/>
        <v>0</v>
      </c>
      <c r="H183" s="331"/>
      <c r="I183" s="328"/>
      <c r="J183" s="328"/>
      <c r="K183" s="332"/>
      <c r="L183" s="327"/>
    </row>
    <row r="184" spans="2:12" s="273" customFormat="1" ht="15.5" hidden="1" x14ac:dyDescent="0.35">
      <c r="B184" s="321" t="s">
        <v>146</v>
      </c>
      <c r="C184" s="288"/>
      <c r="D184" s="328"/>
      <c r="E184" s="328"/>
      <c r="F184" s="328"/>
      <c r="G184" s="323">
        <f t="shared" si="14"/>
        <v>0</v>
      </c>
      <c r="H184" s="331"/>
      <c r="I184" s="328"/>
      <c r="J184" s="328"/>
      <c r="K184" s="332"/>
      <c r="L184" s="327"/>
    </row>
    <row r="185" spans="2:12" s="273" customFormat="1" ht="15.5" hidden="1" x14ac:dyDescent="0.35">
      <c r="C185" s="64" t="s">
        <v>19</v>
      </c>
      <c r="D185" s="10">
        <f>SUM(D177:D184)</f>
        <v>0</v>
      </c>
      <c r="E185" s="10">
        <f>SUM(E177:E184)</f>
        <v>0</v>
      </c>
      <c r="F185" s="10">
        <f>SUM(F177:F184)</f>
        <v>0</v>
      </c>
      <c r="G185" s="10">
        <f>SUM(G177:G184)</f>
        <v>0</v>
      </c>
      <c r="H185" s="10">
        <f>(H177*G177)+(H178*G178)+(H179*G179)+(H180*G180)+(H181*G181)+(H182*G182)+(H183*G183)+(H184*G184)</f>
        <v>0</v>
      </c>
      <c r="I185" s="111">
        <f>SUM(I177:I184)</f>
        <v>0</v>
      </c>
      <c r="J185" s="123"/>
      <c r="K185" s="332"/>
      <c r="L185" s="23"/>
    </row>
    <row r="186" spans="2:12" s="273" customFormat="1" ht="15.75" customHeight="1" x14ac:dyDescent="0.35">
      <c r="B186" s="4"/>
      <c r="C186" s="317"/>
      <c r="D186" s="318"/>
      <c r="E186" s="318"/>
      <c r="F186" s="318"/>
      <c r="G186" s="318"/>
      <c r="H186" s="318"/>
      <c r="I186" s="318"/>
      <c r="J186" s="318"/>
      <c r="K186" s="317"/>
      <c r="L186" s="2"/>
    </row>
    <row r="187" spans="2:12" s="273" customFormat="1" ht="15.75" customHeight="1" x14ac:dyDescent="0.35">
      <c r="B187" s="4"/>
      <c r="C187" s="317"/>
      <c r="D187" s="318"/>
      <c r="E187" s="318"/>
      <c r="F187" s="318"/>
      <c r="G187" s="318"/>
      <c r="H187" s="318"/>
      <c r="I187" s="318"/>
      <c r="J187" s="318"/>
      <c r="K187" s="317"/>
      <c r="L187" s="2"/>
    </row>
    <row r="188" spans="2:12" s="283" customFormat="1" ht="63.75" customHeight="1" x14ac:dyDescent="0.35">
      <c r="B188" s="64" t="s">
        <v>147</v>
      </c>
      <c r="C188" s="303"/>
      <c r="D188" s="368">
        <v>220000</v>
      </c>
      <c r="E188" s="368">
        <v>100000</v>
      </c>
      <c r="F188" s="369">
        <v>80000</v>
      </c>
      <c r="G188" s="370">
        <f>SUM(D188:F188)</f>
        <v>400000</v>
      </c>
      <c r="H188" s="371">
        <v>0.7</v>
      </c>
      <c r="I188" s="372">
        <v>35270.660000000003</v>
      </c>
      <c r="J188" s="373"/>
      <c r="K188" s="374"/>
      <c r="L188" s="23"/>
    </row>
    <row r="189" spans="2:12" s="283" customFormat="1" ht="69.75" customHeight="1" x14ac:dyDescent="0.35">
      <c r="B189" s="64" t="s">
        <v>148</v>
      </c>
      <c r="C189" s="303"/>
      <c r="D189" s="368">
        <v>80000</v>
      </c>
      <c r="E189" s="368">
        <v>15000</v>
      </c>
      <c r="F189" s="368">
        <v>0</v>
      </c>
      <c r="G189" s="370">
        <f>SUM(D189:F189)</f>
        <v>95000</v>
      </c>
      <c r="H189" s="371">
        <v>0.5</v>
      </c>
      <c r="I189" s="372"/>
      <c r="J189" s="373"/>
      <c r="K189" s="374"/>
      <c r="L189" s="23"/>
    </row>
    <row r="190" spans="2:12" s="283" customFormat="1" ht="57" customHeight="1" x14ac:dyDescent="0.35">
      <c r="B190" s="64" t="s">
        <v>149</v>
      </c>
      <c r="C190" s="375"/>
      <c r="D190" s="368">
        <v>25058.880000000001</v>
      </c>
      <c r="E190" s="368">
        <v>15000</v>
      </c>
      <c r="F190" s="368">
        <v>10000</v>
      </c>
      <c r="G190" s="370">
        <f>SUM(D190:F190)</f>
        <v>50058.880000000005</v>
      </c>
      <c r="H190" s="371">
        <v>0.8</v>
      </c>
      <c r="I190" s="372"/>
      <c r="J190" s="373"/>
      <c r="K190" s="374"/>
      <c r="L190" s="23"/>
    </row>
    <row r="191" spans="2:12" s="283" customFormat="1" ht="65.25" customHeight="1" x14ac:dyDescent="0.35">
      <c r="B191" s="76" t="s">
        <v>150</v>
      </c>
      <c r="C191" s="303"/>
      <c r="D191" s="368">
        <v>50000</v>
      </c>
      <c r="E191" s="368"/>
      <c r="F191" s="368"/>
      <c r="G191" s="370">
        <f>SUM(D191:F191)</f>
        <v>50000</v>
      </c>
      <c r="H191" s="371">
        <v>0.8</v>
      </c>
      <c r="I191" s="372"/>
      <c r="J191" s="373"/>
      <c r="K191" s="374"/>
      <c r="L191" s="23"/>
    </row>
    <row r="192" spans="2:12" s="273" customFormat="1" ht="21.75" customHeight="1" x14ac:dyDescent="0.35">
      <c r="B192" s="4"/>
      <c r="C192" s="77" t="s">
        <v>151</v>
      </c>
      <c r="D192" s="183">
        <f>SUM(D188:D191)</f>
        <v>375058.88</v>
      </c>
      <c r="E192" s="183">
        <f>SUM(E188:E191)</f>
        <v>130000</v>
      </c>
      <c r="F192" s="183">
        <f>SUM(F188:F191)</f>
        <v>90000</v>
      </c>
      <c r="G192" s="183">
        <f>SUM(G188:G191)</f>
        <v>595058.88</v>
      </c>
      <c r="H192" s="10">
        <f>(H188*G188)+(H189*G189)+(H190*G190)+(H191*G191)</f>
        <v>407547.10399999999</v>
      </c>
      <c r="I192" s="111">
        <f>SUM(I188:I191)</f>
        <v>35270.660000000003</v>
      </c>
      <c r="J192" s="123"/>
      <c r="K192" s="303"/>
      <c r="L192" s="8"/>
    </row>
    <row r="193" spans="2:12" s="273" customFormat="1" ht="15.75" customHeight="1" x14ac:dyDescent="0.35">
      <c r="B193" s="4"/>
      <c r="C193" s="317"/>
      <c r="D193" s="318"/>
      <c r="E193" s="318"/>
      <c r="F193" s="318"/>
      <c r="G193" s="318"/>
      <c r="H193" s="318"/>
      <c r="I193" s="318"/>
      <c r="J193" s="318"/>
      <c r="K193" s="317"/>
      <c r="L193" s="8"/>
    </row>
    <row r="194" spans="2:12" s="273" customFormat="1" ht="15.75" customHeight="1" x14ac:dyDescent="0.35">
      <c r="B194" s="4"/>
      <c r="C194" s="317"/>
      <c r="D194" s="318"/>
      <c r="E194" s="318"/>
      <c r="F194" s="318"/>
      <c r="G194" s="318"/>
      <c r="H194" s="318"/>
      <c r="I194" s="318"/>
      <c r="J194" s="318"/>
      <c r="K194" s="317"/>
      <c r="L194" s="8"/>
    </row>
    <row r="195" spans="2:12" s="273" customFormat="1" ht="15.75" customHeight="1" x14ac:dyDescent="0.35">
      <c r="B195" s="4"/>
      <c r="C195" s="317"/>
      <c r="D195" s="318"/>
      <c r="E195" s="318"/>
      <c r="F195" s="318"/>
      <c r="G195" s="318"/>
      <c r="H195" s="318"/>
      <c r="I195" s="318"/>
      <c r="J195" s="318"/>
      <c r="K195" s="317"/>
      <c r="L195" s="8"/>
    </row>
    <row r="196" spans="2:12" s="273" customFormat="1" ht="15.75" customHeight="1" x14ac:dyDescent="0.35">
      <c r="B196" s="4"/>
      <c r="C196" s="317"/>
      <c r="D196" s="318"/>
      <c r="E196" s="318"/>
      <c r="F196" s="318"/>
      <c r="G196" s="318"/>
      <c r="H196" s="318"/>
      <c r="I196" s="318"/>
      <c r="J196" s="318"/>
      <c r="K196" s="317"/>
      <c r="L196" s="8"/>
    </row>
    <row r="197" spans="2:12" s="273" customFormat="1" ht="15.75" customHeight="1" x14ac:dyDescent="0.35">
      <c r="B197" s="4"/>
      <c r="C197" s="317"/>
      <c r="D197" s="318"/>
      <c r="E197" s="318"/>
      <c r="F197" s="318"/>
      <c r="G197" s="318"/>
      <c r="H197" s="318"/>
      <c r="I197" s="318"/>
      <c r="J197" s="318"/>
      <c r="K197" s="317"/>
      <c r="L197" s="8"/>
    </row>
    <row r="198" spans="2:12" s="273" customFormat="1" ht="15.75" customHeight="1" x14ac:dyDescent="0.35">
      <c r="B198" s="4"/>
      <c r="C198" s="317"/>
      <c r="D198" s="318"/>
      <c r="E198" s="318"/>
      <c r="F198" s="318"/>
      <c r="G198" s="318"/>
      <c r="H198" s="318"/>
      <c r="I198" s="318"/>
      <c r="J198" s="318"/>
      <c r="K198" s="317"/>
      <c r="L198" s="8"/>
    </row>
    <row r="199" spans="2:12" s="273" customFormat="1" ht="15.75" customHeight="1" thickBot="1" x14ac:dyDescent="0.4">
      <c r="B199" s="4"/>
      <c r="C199" s="317"/>
      <c r="D199" s="318"/>
      <c r="E199" s="318"/>
      <c r="F199" s="318"/>
      <c r="G199" s="318"/>
      <c r="H199" s="318"/>
      <c r="I199" s="318"/>
      <c r="J199" s="318"/>
      <c r="K199" s="317"/>
      <c r="L199" s="8"/>
    </row>
    <row r="200" spans="2:12" s="273" customFormat="1" ht="15.5" x14ac:dyDescent="0.35">
      <c r="B200" s="4"/>
      <c r="C200" s="408" t="s">
        <v>152</v>
      </c>
      <c r="D200" s="409"/>
      <c r="E200" s="409"/>
      <c r="F200" s="409"/>
      <c r="G200" s="410"/>
      <c r="H200" s="8"/>
      <c r="I200" s="318"/>
      <c r="J200" s="318"/>
      <c r="K200" s="8"/>
    </row>
    <row r="201" spans="2:12" s="273" customFormat="1" ht="40.5" customHeight="1" x14ac:dyDescent="0.35">
      <c r="B201" s="4"/>
      <c r="C201" s="411"/>
      <c r="D201" s="413" t="str">
        <f>D4</f>
        <v>Recipient Organization 1
UN Women</v>
      </c>
      <c r="E201" s="413" t="str">
        <f>E4</f>
        <v>Recipient Organization 2
UNDP</v>
      </c>
      <c r="F201" s="413" t="str">
        <f>F4</f>
        <v>Recipient Organization 3
World Vision</v>
      </c>
      <c r="G201" s="415" t="s">
        <v>5</v>
      </c>
      <c r="H201" s="317"/>
      <c r="I201" s="318"/>
      <c r="J201" s="318"/>
      <c r="K201" s="8"/>
    </row>
    <row r="202" spans="2:12" s="273" customFormat="1" ht="24.75" customHeight="1" x14ac:dyDescent="0.35">
      <c r="B202" s="4"/>
      <c r="C202" s="412"/>
      <c r="D202" s="414"/>
      <c r="E202" s="414"/>
      <c r="F202" s="414"/>
      <c r="G202" s="416"/>
      <c r="H202" s="317"/>
      <c r="I202" s="318"/>
      <c r="J202" s="318"/>
      <c r="K202" s="8"/>
    </row>
    <row r="203" spans="2:12" s="273" customFormat="1" ht="41.25" customHeight="1" x14ac:dyDescent="0.35">
      <c r="B203" s="296"/>
      <c r="C203" s="284" t="s">
        <v>153</v>
      </c>
      <c r="D203" s="376">
        <f>SUM(D17,D30,D43,D53,D67,D80,D91,D101,D113,D123,D133,D143,D155,D165,D175,D185,D188,D189,D190,D191)</f>
        <v>925058.88</v>
      </c>
      <c r="E203" s="376">
        <f>SUM(E17,E30,E43,E53,E67,E80,E91,E101,E113,E123,E133,E143,E155,E165,E175,E185,E188,E189,E190,E191)</f>
        <v>524100</v>
      </c>
      <c r="F203" s="376">
        <f>SUM(F17,F30,F43,F53,F67,F80,F91,F101,F113,F123,F133,F143,F155,F165,F175,F185,F188,F189,F190,F191)</f>
        <v>420000</v>
      </c>
      <c r="G203" s="377">
        <f>SUM(D203:F203)</f>
        <v>1869158.88</v>
      </c>
      <c r="H203" s="317"/>
      <c r="I203" s="378"/>
      <c r="J203" s="318"/>
      <c r="K203" s="296"/>
    </row>
    <row r="204" spans="2:12" s="273" customFormat="1" ht="51.75" customHeight="1" x14ac:dyDescent="0.35">
      <c r="B204" s="379"/>
      <c r="C204" s="284" t="s">
        <v>154</v>
      </c>
      <c r="D204" s="376">
        <f>D203*0.07</f>
        <v>64754.121600000006</v>
      </c>
      <c r="E204" s="376">
        <f>E203*0.07</f>
        <v>36687</v>
      </c>
      <c r="F204" s="376">
        <f>F203*0.07</f>
        <v>29400.000000000004</v>
      </c>
      <c r="G204" s="377">
        <f>G203*0.07</f>
        <v>130841.1216</v>
      </c>
      <c r="H204" s="379"/>
      <c r="I204" s="378"/>
      <c r="J204" s="318"/>
      <c r="K204" s="283"/>
    </row>
    <row r="205" spans="2:12" s="273" customFormat="1" ht="51.75" customHeight="1" thickBot="1" x14ac:dyDescent="0.4">
      <c r="B205" s="379"/>
      <c r="C205" s="7" t="s">
        <v>5</v>
      </c>
      <c r="D205" s="69">
        <f>SUM(D203:D204)</f>
        <v>989813.00159999996</v>
      </c>
      <c r="E205" s="69">
        <f>SUM(E203:E204)</f>
        <v>560787</v>
      </c>
      <c r="F205" s="69">
        <f>SUM(F203:F204)</f>
        <v>449400</v>
      </c>
      <c r="G205" s="184">
        <f>SUM(G203:G204)</f>
        <v>2000000.0015999998</v>
      </c>
      <c r="H205" s="379"/>
      <c r="I205" s="380"/>
      <c r="J205" s="381"/>
      <c r="K205" s="283"/>
    </row>
    <row r="206" spans="2:12" s="273" customFormat="1" ht="42" customHeight="1" x14ac:dyDescent="0.35">
      <c r="B206" s="382"/>
      <c r="I206" s="108"/>
      <c r="J206" s="108"/>
      <c r="K206" s="2"/>
      <c r="L206" s="283"/>
    </row>
    <row r="207" spans="2:12" s="333" customFormat="1" ht="29.25" customHeight="1" thickBot="1" x14ac:dyDescent="0.4">
      <c r="B207" s="317"/>
      <c r="C207" s="4"/>
      <c r="D207" s="14"/>
      <c r="E207" s="14"/>
      <c r="F207" s="14"/>
      <c r="G207" s="14"/>
      <c r="H207" s="14"/>
      <c r="I207" s="112"/>
      <c r="J207" s="112"/>
      <c r="K207" s="8"/>
      <c r="L207" s="296"/>
    </row>
    <row r="208" spans="2:12" s="273" customFormat="1" ht="23.25" customHeight="1" x14ac:dyDescent="0.35">
      <c r="B208" s="283"/>
      <c r="C208" s="396" t="s">
        <v>155</v>
      </c>
      <c r="D208" s="397"/>
      <c r="E208" s="397"/>
      <c r="F208" s="397"/>
      <c r="G208" s="397"/>
      <c r="H208" s="398"/>
      <c r="I208" s="112"/>
      <c r="J208" s="112"/>
      <c r="K208" s="283"/>
    </row>
    <row r="209" spans="2:12" s="273" customFormat="1" ht="41.25" customHeight="1" x14ac:dyDescent="0.35">
      <c r="B209" s="283"/>
      <c r="C209" s="65"/>
      <c r="D209" s="399" t="str">
        <f>D4</f>
        <v>Recipient Organization 1
UN Women</v>
      </c>
      <c r="E209" s="399" t="str">
        <f>E4</f>
        <v>Recipient Organization 2
UNDP</v>
      </c>
      <c r="F209" s="399" t="str">
        <f>F4</f>
        <v>Recipient Organization 3
World Vision</v>
      </c>
      <c r="G209" s="401" t="s">
        <v>5</v>
      </c>
      <c r="H209" s="403" t="s">
        <v>156</v>
      </c>
      <c r="I209" s="112"/>
      <c r="J209" s="112"/>
      <c r="K209" s="283"/>
    </row>
    <row r="210" spans="2:12" s="273" customFormat="1" ht="27.75" customHeight="1" x14ac:dyDescent="0.35">
      <c r="B210" s="283"/>
      <c r="C210" s="65"/>
      <c r="D210" s="400"/>
      <c r="E210" s="400"/>
      <c r="F210" s="400"/>
      <c r="G210" s="402"/>
      <c r="H210" s="404"/>
      <c r="I210" s="107"/>
      <c r="J210" s="107"/>
      <c r="K210" s="283"/>
    </row>
    <row r="211" spans="2:12" s="273" customFormat="1" ht="55.5" customHeight="1" x14ac:dyDescent="0.35">
      <c r="B211" s="283"/>
      <c r="C211" s="13" t="s">
        <v>157</v>
      </c>
      <c r="D211" s="67">
        <f>$D$205*H211</f>
        <v>692869.10111999989</v>
      </c>
      <c r="E211" s="68">
        <f>$E$205*H211</f>
        <v>392550.89999999997</v>
      </c>
      <c r="F211" s="68">
        <f>$F$205*H211</f>
        <v>314580</v>
      </c>
      <c r="G211" s="68">
        <f>SUM(D211:F211)</f>
        <v>1400000.0011199999</v>
      </c>
      <c r="H211" s="84">
        <v>0.7</v>
      </c>
      <c r="I211" s="107"/>
      <c r="J211" s="107"/>
      <c r="K211" s="283"/>
    </row>
    <row r="212" spans="2:12" s="273" customFormat="1" ht="57.75" customHeight="1" x14ac:dyDescent="0.35">
      <c r="B212" s="391"/>
      <c r="C212" s="78" t="s">
        <v>158</v>
      </c>
      <c r="D212" s="67">
        <f>$D$205*H212</f>
        <v>296943.90047999995</v>
      </c>
      <c r="E212" s="68">
        <f>$E$205*H212</f>
        <v>168236.1</v>
      </c>
      <c r="F212" s="68">
        <f>$F$205*H212</f>
        <v>134820</v>
      </c>
      <c r="G212" s="79">
        <f>SUM(D212:F212)</f>
        <v>600000.00047999993</v>
      </c>
      <c r="H212" s="85">
        <v>0.3</v>
      </c>
      <c r="I212" s="109"/>
      <c r="J212" s="109"/>
    </row>
    <row r="213" spans="2:12" s="273" customFormat="1" ht="57.75" customHeight="1" x14ac:dyDescent="0.35">
      <c r="B213" s="391"/>
      <c r="C213" s="78" t="s">
        <v>159</v>
      </c>
      <c r="D213" s="67">
        <f>$D$205*H213</f>
        <v>0</v>
      </c>
      <c r="E213" s="68">
        <f>$E$205*H213</f>
        <v>0</v>
      </c>
      <c r="F213" s="68">
        <f>$F$205*H213</f>
        <v>0</v>
      </c>
      <c r="G213" s="79">
        <f>SUM(D213:F213)</f>
        <v>0</v>
      </c>
      <c r="H213" s="86">
        <v>0</v>
      </c>
      <c r="I213" s="113"/>
      <c r="J213" s="113"/>
    </row>
    <row r="214" spans="2:12" s="273" customFormat="1" ht="38.25" customHeight="1" thickBot="1" x14ac:dyDescent="0.4">
      <c r="B214" s="391"/>
      <c r="C214" s="7" t="s">
        <v>160</v>
      </c>
      <c r="D214" s="69">
        <f>SUM(D211:D213)</f>
        <v>989813.00159999984</v>
      </c>
      <c r="E214" s="69">
        <f>SUM(E211:E213)</f>
        <v>560787</v>
      </c>
      <c r="F214" s="69">
        <f>SUM(F211:F213)</f>
        <v>449400</v>
      </c>
      <c r="G214" s="69">
        <f>SUM(G211:G213)</f>
        <v>2000000.0015999998</v>
      </c>
      <c r="H214" s="70">
        <f>SUM(H211:H213)</f>
        <v>1</v>
      </c>
      <c r="I214" s="110"/>
      <c r="J214" s="108"/>
    </row>
    <row r="215" spans="2:12" s="273" customFormat="1" ht="21.75" customHeight="1" thickBot="1" x14ac:dyDescent="0.4">
      <c r="B215" s="391"/>
      <c r="C215" s="1"/>
      <c r="D215" s="5"/>
      <c r="E215" s="5"/>
      <c r="F215" s="5"/>
      <c r="G215" s="5"/>
      <c r="H215" s="5"/>
      <c r="I215" s="110"/>
      <c r="J215" s="108"/>
    </row>
    <row r="216" spans="2:12" s="273" customFormat="1" ht="49.5" customHeight="1" x14ac:dyDescent="0.35">
      <c r="B216" s="391"/>
      <c r="C216" s="195" t="s">
        <v>578</v>
      </c>
      <c r="D216" s="71">
        <f>SUM(H17,H30,H43,H53,H67,H80,H91,H101,H113,H123,H133,H143,H155,H165,H175,H185,H192)*1.07</f>
        <v>1756562.4012800001</v>
      </c>
      <c r="E216" s="14"/>
      <c r="F216" s="14"/>
      <c r="G216" s="14"/>
      <c r="H216" s="115" t="s">
        <v>161</v>
      </c>
      <c r="I216" s="383">
        <f>SUM(I192,I185,I175,I165,I155,I143,I133,I123,I113,I101,I91,I80,I67,I53,I43,I30,I17)</f>
        <v>236760.66</v>
      </c>
      <c r="J216" s="384"/>
    </row>
    <row r="217" spans="2:12" s="273" customFormat="1" ht="28.5" customHeight="1" thickBot="1" x14ac:dyDescent="0.4">
      <c r="B217" s="391"/>
      <c r="C217" s="198" t="s">
        <v>162</v>
      </c>
      <c r="D217" s="104">
        <f>D216/G205</f>
        <v>0.87828119993737519</v>
      </c>
      <c r="E217" s="18"/>
      <c r="F217" s="18"/>
      <c r="G217" s="18"/>
      <c r="H217" s="385" t="s">
        <v>163</v>
      </c>
      <c r="I217" s="386">
        <f>I216/G203</f>
        <v>0.12666695299866645</v>
      </c>
      <c r="J217" s="387"/>
    </row>
    <row r="218" spans="2:12" s="273" customFormat="1" ht="28.5" customHeight="1" x14ac:dyDescent="0.35">
      <c r="B218" s="391"/>
      <c r="C218" s="392"/>
      <c r="D218" s="393"/>
      <c r="E218" s="200"/>
      <c r="F218" s="200"/>
      <c r="G218" s="200"/>
      <c r="I218" s="380"/>
      <c r="J218" s="381"/>
    </row>
    <row r="219" spans="2:12" s="273" customFormat="1" ht="32.25" customHeight="1" x14ac:dyDescent="0.35">
      <c r="B219" s="391"/>
      <c r="C219" s="198" t="s">
        <v>579</v>
      </c>
      <c r="D219" s="72">
        <f>SUM(D190:F191)*1.07</f>
        <v>107063.00160000002</v>
      </c>
      <c r="E219" s="19"/>
      <c r="F219" s="19"/>
      <c r="G219" s="19"/>
      <c r="I219" s="380"/>
      <c r="J219" s="381"/>
    </row>
    <row r="220" spans="2:12" s="273" customFormat="1" ht="23.25" customHeight="1" x14ac:dyDescent="0.35">
      <c r="B220" s="391"/>
      <c r="C220" s="198" t="s">
        <v>164</v>
      </c>
      <c r="D220" s="104">
        <f>D219/G205</f>
        <v>5.3531500757174812E-2</v>
      </c>
      <c r="E220" s="19"/>
      <c r="F220" s="19"/>
      <c r="G220" s="19"/>
      <c r="I220" s="388"/>
      <c r="J220" s="381"/>
    </row>
    <row r="221" spans="2:12" s="273" customFormat="1" ht="66.75" customHeight="1" thickBot="1" x14ac:dyDescent="0.4">
      <c r="B221" s="391"/>
      <c r="C221" s="394" t="s">
        <v>580</v>
      </c>
      <c r="D221" s="395"/>
      <c r="E221" s="389"/>
      <c r="F221" s="389"/>
      <c r="G221" s="389"/>
      <c r="I221" s="380"/>
      <c r="J221" s="381"/>
    </row>
    <row r="222" spans="2:12" s="273" customFormat="1" ht="55.5" customHeight="1" x14ac:dyDescent="0.35">
      <c r="B222" s="391"/>
      <c r="I222" s="380"/>
      <c r="J222" s="381"/>
      <c r="L222" s="333"/>
    </row>
    <row r="223" spans="2:12" s="273" customFormat="1" ht="42.75" customHeight="1" x14ac:dyDescent="0.35">
      <c r="B223" s="391"/>
      <c r="I223" s="380"/>
      <c r="J223" s="381"/>
    </row>
    <row r="224" spans="2:12" s="273" customFormat="1" ht="21.75" customHeight="1" x14ac:dyDescent="0.35">
      <c r="B224" s="391"/>
      <c r="I224" s="380"/>
      <c r="J224" s="381"/>
    </row>
    <row r="225" spans="2:10" s="273" customFormat="1" ht="21.75" customHeight="1" x14ac:dyDescent="0.35">
      <c r="B225" s="391"/>
      <c r="I225" s="380"/>
      <c r="J225" s="381"/>
    </row>
    <row r="226" spans="2:10" s="273" customFormat="1" ht="23.25" customHeight="1" x14ac:dyDescent="0.35">
      <c r="B226" s="391"/>
      <c r="I226" s="380"/>
      <c r="J226" s="381"/>
    </row>
    <row r="227" spans="2:10" ht="23.25" customHeight="1" x14ac:dyDescent="0.35"/>
    <row r="228" spans="2:10" ht="21.75" customHeight="1" x14ac:dyDescent="0.35"/>
    <row r="229" spans="2:10" ht="16.5" customHeight="1" x14ac:dyDescent="0.35"/>
    <row r="230" spans="2:10" ht="29.25" customHeight="1" x14ac:dyDescent="0.35"/>
    <row r="231" spans="2:10" ht="24.75" customHeight="1" x14ac:dyDescent="0.35"/>
    <row r="232" spans="2:10" ht="33" customHeight="1" x14ac:dyDescent="0.35"/>
    <row r="234" spans="2:10" ht="15" customHeight="1" x14ac:dyDescent="0.35"/>
    <row r="235" spans="2:10" ht="25.5" customHeight="1" x14ac:dyDescent="0.35"/>
  </sheetData>
  <mergeCells count="37">
    <mergeCell ref="C31:K31"/>
    <mergeCell ref="C44:K44"/>
    <mergeCell ref="B1:E1"/>
    <mergeCell ref="B2:E2"/>
    <mergeCell ref="C5:K5"/>
    <mergeCell ref="C6:K6"/>
    <mergeCell ref="C18:K18"/>
    <mergeCell ref="C146:K146"/>
    <mergeCell ref="C55:K55"/>
    <mergeCell ref="C56:K56"/>
    <mergeCell ref="C68:K68"/>
    <mergeCell ref="C81:K81"/>
    <mergeCell ref="C92:K92"/>
    <mergeCell ref="C103:K103"/>
    <mergeCell ref="C104:K104"/>
    <mergeCell ref="C114:K114"/>
    <mergeCell ref="C124:K124"/>
    <mergeCell ref="C134:K134"/>
    <mergeCell ref="C145:K145"/>
    <mergeCell ref="C156:K156"/>
    <mergeCell ref="C166:K166"/>
    <mergeCell ref="C176:K176"/>
    <mergeCell ref="C200:G200"/>
    <mergeCell ref="C201:C202"/>
    <mergeCell ref="D201:D202"/>
    <mergeCell ref="E201:E202"/>
    <mergeCell ref="F201:F202"/>
    <mergeCell ref="G201:G202"/>
    <mergeCell ref="B212:B226"/>
    <mergeCell ref="C218:D218"/>
    <mergeCell ref="C221:D221"/>
    <mergeCell ref="C208:H208"/>
    <mergeCell ref="D209:D210"/>
    <mergeCell ref="E209:E210"/>
    <mergeCell ref="F209:F210"/>
    <mergeCell ref="G209:G210"/>
    <mergeCell ref="H209:H210"/>
  </mergeCells>
  <conditionalFormatting sqref="D217">
    <cfRule type="cellIs" dxfId="29" priority="3" operator="lessThan">
      <formula>0.15</formula>
    </cfRule>
  </conditionalFormatting>
  <conditionalFormatting sqref="D220">
    <cfRule type="cellIs" dxfId="28" priority="2" operator="lessThan">
      <formula>0.05</formula>
    </cfRule>
  </conditionalFormatting>
  <conditionalFormatting sqref="I213:J213 H214">
    <cfRule type="cellIs" dxfId="27" priority="1" operator="greaterThan">
      <formula>1</formula>
    </cfRule>
  </conditionalFormatting>
  <dataValidations count="6">
    <dataValidation allowBlank="1" showErrorMessage="1" prompt="% Towards Gender Equality and Women's Empowerment Must be Higher than 15%_x000a_" sqref="D219:G219" xr:uid="{28BB67DF-6F74-43DB-B652-FA1E3C0BDE37}"/>
    <dataValidation allowBlank="1" showInputMessage="1" showErrorMessage="1" prompt="Insert *text* description of Activity here" sqref="C157 C147 C32 C45 C177 C135 C167 C93 C125 C115" xr:uid="{6FBF7804-3E6E-4DAE-9BD7-AE3C303B8CFA}"/>
    <dataValidation allowBlank="1" showInputMessage="1" showErrorMessage="1" prompt="Insert *text* description of Output here" sqref="C6 C18 C44 C56 C68 C81 C92 C104 C114 C124 C134 C146 C156 C166 C176 C31" xr:uid="{6DE445FF-A5DD-4246-A2CB-3A8918050A5D}"/>
    <dataValidation allowBlank="1" showInputMessage="1" showErrorMessage="1" prompt="Insert *text* description of Outcome here" sqref="C145:K145 C5 C103:K103 C55" xr:uid="{35345D1E-DDB9-48F4-8DD8-5FD60A6819E5}"/>
    <dataValidation allowBlank="1" showInputMessage="1" showErrorMessage="1" prompt="M&amp;E Budget Cannot be Less than 5%_x000a_" sqref="D220:G220" xr:uid="{D2655E83-B8E2-4963-9A47-C8A06F162DA4}"/>
    <dataValidation allowBlank="1" showInputMessage="1" showErrorMessage="1" prompt="% Towards Gender Equality and Women's Empowerment Must be Higher than 15%_x000a_" sqref="D217:G217" xr:uid="{8B2592BF-2D80-4A89-BCA8-5897DD9A0FA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86B4-E4E1-42EE-B1CC-94B716E47F53}">
  <dimension ref="A1:L87"/>
  <sheetViews>
    <sheetView workbookViewId="0">
      <pane xSplit="4" ySplit="2" topLeftCell="H80" activePane="bottomRight" state="frozen"/>
      <selection pane="topRight" activeCell="E1" sqref="E1"/>
      <selection pane="bottomLeft" activeCell="A3" sqref="A3"/>
      <selection pane="bottomRight" activeCell="K84" sqref="K84"/>
    </sheetView>
  </sheetViews>
  <sheetFormatPr defaultRowHeight="14.5" x14ac:dyDescent="0.35"/>
  <cols>
    <col min="1" max="1" width="7.36328125" bestFit="1" customWidth="1"/>
    <col min="2" max="2" width="34.90625" bestFit="1" customWidth="1"/>
    <col min="3" max="3" width="10.7265625" customWidth="1"/>
    <col min="4" max="4" width="9.08984375" customWidth="1"/>
    <col min="5" max="5" width="34.90625" bestFit="1" customWidth="1"/>
    <col min="6" max="6" width="14.453125" bestFit="1" customWidth="1"/>
    <col min="7" max="7" width="11.90625" bestFit="1" customWidth="1"/>
    <col min="8" max="8" width="11.7265625" bestFit="1" customWidth="1"/>
    <col min="9" max="9" width="13.6328125" bestFit="1" customWidth="1"/>
    <col min="10" max="10" width="9.36328125" bestFit="1" customWidth="1"/>
    <col min="11" max="11" width="15.90625" bestFit="1" customWidth="1"/>
    <col min="12" max="12" width="14" bestFit="1" customWidth="1"/>
  </cols>
  <sheetData>
    <row r="1" spans="1:12" ht="83.65" customHeight="1" x14ac:dyDescent="0.4">
      <c r="A1" s="432"/>
      <c r="B1" s="432"/>
      <c r="C1" s="432"/>
      <c r="D1" s="432"/>
      <c r="E1" s="432"/>
      <c r="F1" s="432"/>
      <c r="G1" s="432"/>
      <c r="H1" s="433"/>
      <c r="I1" s="434" t="s">
        <v>635</v>
      </c>
      <c r="J1" s="435"/>
      <c r="K1" s="435"/>
      <c r="L1" s="436"/>
    </row>
    <row r="2" spans="1:12" ht="39.25" customHeight="1" x14ac:dyDescent="0.35">
      <c r="A2" s="244" t="s">
        <v>636</v>
      </c>
      <c r="B2" s="245" t="s">
        <v>637</v>
      </c>
      <c r="C2" s="245" t="s">
        <v>638</v>
      </c>
      <c r="D2" s="244" t="s">
        <v>639</v>
      </c>
      <c r="E2" s="244" t="s">
        <v>640</v>
      </c>
      <c r="F2" s="244" t="s">
        <v>641</v>
      </c>
      <c r="G2" s="244" t="s">
        <v>642</v>
      </c>
      <c r="H2" s="245" t="s">
        <v>643</v>
      </c>
      <c r="I2" s="244" t="s">
        <v>644</v>
      </c>
      <c r="J2" s="244" t="s">
        <v>645</v>
      </c>
      <c r="K2" s="244" t="s">
        <v>646</v>
      </c>
      <c r="L2" s="244" t="s">
        <v>647</v>
      </c>
    </row>
    <row r="3" spans="1:12" ht="32.5" customHeight="1" x14ac:dyDescent="0.35">
      <c r="A3" s="246" t="s">
        <v>648</v>
      </c>
      <c r="B3" s="246" t="s">
        <v>649</v>
      </c>
      <c r="C3" s="246" t="s">
        <v>650</v>
      </c>
      <c r="D3" s="246" t="s">
        <v>651</v>
      </c>
      <c r="E3" s="246" t="s">
        <v>652</v>
      </c>
      <c r="F3" s="246" t="s">
        <v>653</v>
      </c>
      <c r="G3" s="246">
        <v>0</v>
      </c>
      <c r="H3" s="246">
        <v>0</v>
      </c>
      <c r="I3" s="247">
        <v>19200</v>
      </c>
      <c r="J3" s="246">
        <v>0</v>
      </c>
      <c r="K3" s="247">
        <v>19200</v>
      </c>
      <c r="L3" s="247">
        <v>-19200</v>
      </c>
    </row>
    <row r="4" spans="1:12" ht="32.5" customHeight="1" x14ac:dyDescent="0.35">
      <c r="A4" s="246" t="s">
        <v>648</v>
      </c>
      <c r="B4" s="246" t="s">
        <v>649</v>
      </c>
      <c r="C4" s="246" t="s">
        <v>650</v>
      </c>
      <c r="D4" s="246" t="s">
        <v>651</v>
      </c>
      <c r="E4" s="246" t="s">
        <v>652</v>
      </c>
      <c r="F4" s="246" t="s">
        <v>654</v>
      </c>
      <c r="G4" s="246">
        <v>0</v>
      </c>
      <c r="H4" s="246">
        <v>0</v>
      </c>
      <c r="I4" s="247">
        <v>9228.6</v>
      </c>
      <c r="J4" s="246">
        <v>0</v>
      </c>
      <c r="K4" s="247">
        <v>9228.6</v>
      </c>
      <c r="L4" s="247">
        <v>-9228.6</v>
      </c>
    </row>
    <row r="5" spans="1:12" ht="32.5" customHeight="1" x14ac:dyDescent="0.35">
      <c r="A5" s="246" t="s">
        <v>648</v>
      </c>
      <c r="B5" s="246" t="s">
        <v>649</v>
      </c>
      <c r="C5" s="246" t="s">
        <v>650</v>
      </c>
      <c r="D5" s="246" t="s">
        <v>651</v>
      </c>
      <c r="E5" s="246" t="s">
        <v>652</v>
      </c>
      <c r="F5" s="246" t="s">
        <v>655</v>
      </c>
      <c r="G5" s="246">
        <v>0</v>
      </c>
      <c r="H5" s="246">
        <v>0</v>
      </c>
      <c r="I5" s="247">
        <v>1050</v>
      </c>
      <c r="J5" s="246">
        <v>0</v>
      </c>
      <c r="K5" s="247">
        <v>1050</v>
      </c>
      <c r="L5" s="247">
        <v>-1050</v>
      </c>
    </row>
    <row r="6" spans="1:12" ht="32.5" customHeight="1" x14ac:dyDescent="0.35">
      <c r="A6" s="246" t="s">
        <v>648</v>
      </c>
      <c r="B6" s="246" t="s">
        <v>649</v>
      </c>
      <c r="C6" s="246" t="s">
        <v>650</v>
      </c>
      <c r="D6" s="246" t="s">
        <v>651</v>
      </c>
      <c r="E6" s="246" t="s">
        <v>652</v>
      </c>
      <c r="F6" s="246" t="s">
        <v>656</v>
      </c>
      <c r="G6" s="247">
        <v>15000</v>
      </c>
      <c r="H6" s="246">
        <v>869.57</v>
      </c>
      <c r="I6" s="247">
        <v>9420.2800000000007</v>
      </c>
      <c r="J6" s="246">
        <v>0</v>
      </c>
      <c r="K6" s="247">
        <v>10289.85</v>
      </c>
      <c r="L6" s="247">
        <v>4710.1499999999996</v>
      </c>
    </row>
    <row r="7" spans="1:12" ht="32.5" customHeight="1" x14ac:dyDescent="0.35">
      <c r="A7" s="246" t="s">
        <v>648</v>
      </c>
      <c r="B7" s="246" t="s">
        <v>649</v>
      </c>
      <c r="C7" s="246" t="s">
        <v>650</v>
      </c>
      <c r="D7" s="246" t="s">
        <v>651</v>
      </c>
      <c r="E7" s="246" t="s">
        <v>652</v>
      </c>
      <c r="F7" s="246" t="s">
        <v>657</v>
      </c>
      <c r="G7" s="246">
        <v>0</v>
      </c>
      <c r="H7" s="246">
        <v>0</v>
      </c>
      <c r="I7" s="246">
        <v>711.28</v>
      </c>
      <c r="J7" s="246">
        <v>0</v>
      </c>
      <c r="K7" s="246">
        <v>711.28</v>
      </c>
      <c r="L7" s="246">
        <v>-711.28</v>
      </c>
    </row>
    <row r="8" spans="1:12" ht="32.5" customHeight="1" x14ac:dyDescent="0.35">
      <c r="A8" s="246" t="s">
        <v>648</v>
      </c>
      <c r="B8" s="246" t="s">
        <v>649</v>
      </c>
      <c r="C8" s="246" t="s">
        <v>650</v>
      </c>
      <c r="D8" s="246" t="s">
        <v>658</v>
      </c>
      <c r="E8" s="246" t="s">
        <v>659</v>
      </c>
      <c r="F8" s="246" t="s">
        <v>660</v>
      </c>
      <c r="G8" s="247">
        <v>25000</v>
      </c>
      <c r="H8" s="246">
        <v>0</v>
      </c>
      <c r="I8" s="246">
        <v>0</v>
      </c>
      <c r="J8" s="246">
        <v>0</v>
      </c>
      <c r="K8" s="246">
        <v>0</v>
      </c>
      <c r="L8" s="247">
        <v>25000</v>
      </c>
    </row>
    <row r="9" spans="1:12" ht="32.5" customHeight="1" x14ac:dyDescent="0.35">
      <c r="A9" s="246" t="s">
        <v>648</v>
      </c>
      <c r="B9" s="246" t="s">
        <v>649</v>
      </c>
      <c r="C9" s="246" t="s">
        <v>650</v>
      </c>
      <c r="D9" s="246" t="s">
        <v>661</v>
      </c>
      <c r="E9" s="246" t="s">
        <v>662</v>
      </c>
      <c r="F9" s="246" t="s">
        <v>654</v>
      </c>
      <c r="G9" s="247">
        <v>5000</v>
      </c>
      <c r="H9" s="246">
        <v>0</v>
      </c>
      <c r="I9" s="246">
        <v>641.52</v>
      </c>
      <c r="J9" s="246">
        <v>0</v>
      </c>
      <c r="K9" s="246">
        <v>641.52</v>
      </c>
      <c r="L9" s="247">
        <v>4358.4799999999996</v>
      </c>
    </row>
    <row r="10" spans="1:12" ht="32.5" customHeight="1" x14ac:dyDescent="0.35">
      <c r="A10" s="430" t="s">
        <v>715</v>
      </c>
      <c r="B10" s="431"/>
      <c r="C10" s="253"/>
      <c r="D10" s="253"/>
      <c r="E10" s="253"/>
      <c r="F10" s="253"/>
      <c r="G10" s="254">
        <f>SUM(G3:G9)</f>
        <v>45000</v>
      </c>
      <c r="H10" s="254">
        <f t="shared" ref="H10:L10" si="0">SUM(H3:H9)</f>
        <v>869.57</v>
      </c>
      <c r="I10" s="254">
        <f t="shared" si="0"/>
        <v>40251.679999999993</v>
      </c>
      <c r="J10" s="254">
        <f t="shared" si="0"/>
        <v>0</v>
      </c>
      <c r="K10" s="254">
        <f t="shared" si="0"/>
        <v>41121.249999999993</v>
      </c>
      <c r="L10" s="254">
        <f t="shared" si="0"/>
        <v>3878.7500000000036</v>
      </c>
    </row>
    <row r="11" spans="1:12" ht="32.5" customHeight="1" x14ac:dyDescent="0.35">
      <c r="A11" s="246" t="s">
        <v>648</v>
      </c>
      <c r="B11" s="246" t="s">
        <v>649</v>
      </c>
      <c r="C11" s="246" t="s">
        <v>650</v>
      </c>
      <c r="D11" s="246" t="s">
        <v>663</v>
      </c>
      <c r="E11" s="246" t="s">
        <v>664</v>
      </c>
      <c r="F11" s="246" t="s">
        <v>660</v>
      </c>
      <c r="G11" s="247">
        <v>5000</v>
      </c>
      <c r="H11" s="247">
        <v>6704.95</v>
      </c>
      <c r="I11" s="247">
        <v>4766.3500000000004</v>
      </c>
      <c r="J11" s="246">
        <v>0</v>
      </c>
      <c r="K11" s="247">
        <v>11471.3</v>
      </c>
      <c r="L11" s="247">
        <v>-6471.3</v>
      </c>
    </row>
    <row r="12" spans="1:12" ht="32.5" customHeight="1" x14ac:dyDescent="0.35">
      <c r="A12" s="246" t="s">
        <v>648</v>
      </c>
      <c r="B12" s="246" t="s">
        <v>649</v>
      </c>
      <c r="C12" s="246" t="s">
        <v>650</v>
      </c>
      <c r="D12" s="246" t="s">
        <v>663</v>
      </c>
      <c r="E12" s="246" t="s">
        <v>664</v>
      </c>
      <c r="F12" s="246" t="s">
        <v>654</v>
      </c>
      <c r="G12" s="247">
        <v>5000</v>
      </c>
      <c r="H12" s="246">
        <v>0</v>
      </c>
      <c r="I12" s="246">
        <v>0</v>
      </c>
      <c r="J12" s="246">
        <v>0</v>
      </c>
      <c r="K12" s="246">
        <v>0</v>
      </c>
      <c r="L12" s="247">
        <v>5000</v>
      </c>
    </row>
    <row r="13" spans="1:12" ht="32.5" customHeight="1" x14ac:dyDescent="0.35">
      <c r="A13" s="246" t="s">
        <v>648</v>
      </c>
      <c r="B13" s="246" t="s">
        <v>649</v>
      </c>
      <c r="C13" s="246" t="s">
        <v>650</v>
      </c>
      <c r="D13" s="246" t="s">
        <v>663</v>
      </c>
      <c r="E13" s="246" t="s">
        <v>664</v>
      </c>
      <c r="F13" s="246" t="s">
        <v>665</v>
      </c>
      <c r="G13" s="247">
        <v>10000</v>
      </c>
      <c r="H13" s="247">
        <v>6145</v>
      </c>
      <c r="I13" s="246">
        <v>0</v>
      </c>
      <c r="J13" s="246">
        <v>0</v>
      </c>
      <c r="K13" s="247">
        <v>6145</v>
      </c>
      <c r="L13" s="247">
        <v>3855</v>
      </c>
    </row>
    <row r="14" spans="1:12" ht="32.5" customHeight="1" x14ac:dyDescent="0.35">
      <c r="A14" s="246" t="s">
        <v>648</v>
      </c>
      <c r="B14" s="246" t="s">
        <v>649</v>
      </c>
      <c r="C14" s="246" t="s">
        <v>650</v>
      </c>
      <c r="D14" s="246" t="s">
        <v>663</v>
      </c>
      <c r="E14" s="246" t="s">
        <v>664</v>
      </c>
      <c r="F14" s="246" t="s">
        <v>666</v>
      </c>
      <c r="G14" s="247">
        <v>7500</v>
      </c>
      <c r="H14" s="246">
        <v>858.73</v>
      </c>
      <c r="I14" s="246">
        <v>0</v>
      </c>
      <c r="J14" s="246">
        <v>0</v>
      </c>
      <c r="K14" s="246">
        <v>858.73</v>
      </c>
      <c r="L14" s="247">
        <v>6641.27</v>
      </c>
    </row>
    <row r="15" spans="1:12" ht="32.5" customHeight="1" x14ac:dyDescent="0.35">
      <c r="A15" s="246" t="s">
        <v>648</v>
      </c>
      <c r="B15" s="246" t="s">
        <v>649</v>
      </c>
      <c r="C15" s="246" t="s">
        <v>650</v>
      </c>
      <c r="D15" s="246" t="s">
        <v>663</v>
      </c>
      <c r="E15" s="246" t="s">
        <v>664</v>
      </c>
      <c r="F15" s="246" t="s">
        <v>667</v>
      </c>
      <c r="G15" s="246">
        <v>0</v>
      </c>
      <c r="H15" s="247">
        <v>2540</v>
      </c>
      <c r="I15" s="246">
        <v>0</v>
      </c>
      <c r="J15" s="246">
        <v>0</v>
      </c>
      <c r="K15" s="247">
        <v>2540</v>
      </c>
      <c r="L15" s="247">
        <v>-2540</v>
      </c>
    </row>
    <row r="16" spans="1:12" ht="32.5" customHeight="1" x14ac:dyDescent="0.35">
      <c r="A16" s="246" t="s">
        <v>648</v>
      </c>
      <c r="B16" s="246" t="s">
        <v>649</v>
      </c>
      <c r="C16" s="246" t="s">
        <v>650</v>
      </c>
      <c r="D16" s="246" t="s">
        <v>663</v>
      </c>
      <c r="E16" s="246" t="s">
        <v>664</v>
      </c>
      <c r="F16" s="246" t="s">
        <v>656</v>
      </c>
      <c r="G16" s="247">
        <v>12500</v>
      </c>
      <c r="H16" s="246">
        <v>0</v>
      </c>
      <c r="I16" s="247">
        <v>26308.55</v>
      </c>
      <c r="J16" s="246">
        <v>0</v>
      </c>
      <c r="K16" s="247">
        <v>26308.55</v>
      </c>
      <c r="L16" s="247">
        <v>-13808.55</v>
      </c>
    </row>
    <row r="17" spans="1:12" ht="32.5" customHeight="1" x14ac:dyDescent="0.35">
      <c r="A17" s="246" t="s">
        <v>648</v>
      </c>
      <c r="B17" s="246" t="s">
        <v>649</v>
      </c>
      <c r="C17" s="246" t="s">
        <v>650</v>
      </c>
      <c r="D17" s="246" t="s">
        <v>663</v>
      </c>
      <c r="E17" s="246" t="s">
        <v>664</v>
      </c>
      <c r="F17" s="246" t="s">
        <v>668</v>
      </c>
      <c r="G17" s="246">
        <v>0</v>
      </c>
      <c r="H17" s="246">
        <v>0</v>
      </c>
      <c r="I17" s="246">
        <v>-0.01</v>
      </c>
      <c r="J17" s="246">
        <v>0</v>
      </c>
      <c r="K17" s="246">
        <v>-0.01</v>
      </c>
      <c r="L17" s="246">
        <v>0.01</v>
      </c>
    </row>
    <row r="18" spans="1:12" ht="32.5" customHeight="1" x14ac:dyDescent="0.35">
      <c r="A18" s="430" t="s">
        <v>716</v>
      </c>
      <c r="B18" s="431"/>
      <c r="C18" s="252"/>
      <c r="D18" s="252"/>
      <c r="E18" s="252"/>
      <c r="F18" s="252"/>
      <c r="G18" s="254">
        <f>SUM(G11:G17)</f>
        <v>40000</v>
      </c>
      <c r="H18" s="254">
        <f t="shared" ref="H18:L18" si="1">SUM(H11:H17)</f>
        <v>16248.68</v>
      </c>
      <c r="I18" s="254">
        <f t="shared" si="1"/>
        <v>31074.890000000003</v>
      </c>
      <c r="J18" s="254">
        <f t="shared" si="1"/>
        <v>0</v>
      </c>
      <c r="K18" s="254">
        <f t="shared" si="1"/>
        <v>47323.57</v>
      </c>
      <c r="L18" s="254">
        <f t="shared" si="1"/>
        <v>-7323.5699999999979</v>
      </c>
    </row>
    <row r="19" spans="1:12" ht="32.5" customHeight="1" x14ac:dyDescent="0.35">
      <c r="A19" s="246" t="s">
        <v>648</v>
      </c>
      <c r="B19" s="246" t="s">
        <v>649</v>
      </c>
      <c r="C19" s="246" t="s">
        <v>650</v>
      </c>
      <c r="D19" s="246" t="s">
        <v>669</v>
      </c>
      <c r="E19" s="246" t="s">
        <v>670</v>
      </c>
      <c r="F19" s="246" t="s">
        <v>653</v>
      </c>
      <c r="G19" s="246">
        <v>0</v>
      </c>
      <c r="H19" s="247">
        <v>15000</v>
      </c>
      <c r="I19" s="246">
        <v>0</v>
      </c>
      <c r="J19" s="246">
        <v>0</v>
      </c>
      <c r="K19" s="247">
        <v>15000</v>
      </c>
      <c r="L19" s="247">
        <v>-15000</v>
      </c>
    </row>
    <row r="20" spans="1:12" ht="32.5" customHeight="1" x14ac:dyDescent="0.35">
      <c r="A20" s="246" t="s">
        <v>648</v>
      </c>
      <c r="B20" s="246" t="s">
        <v>649</v>
      </c>
      <c r="C20" s="246" t="s">
        <v>650</v>
      </c>
      <c r="D20" s="246" t="s">
        <v>669</v>
      </c>
      <c r="E20" s="246" t="s">
        <v>670</v>
      </c>
      <c r="F20" s="246" t="s">
        <v>660</v>
      </c>
      <c r="G20" s="247">
        <v>10000</v>
      </c>
      <c r="H20" s="246">
        <v>0</v>
      </c>
      <c r="I20" s="246">
        <v>0</v>
      </c>
      <c r="J20" s="246">
        <v>0</v>
      </c>
      <c r="K20" s="246">
        <v>0</v>
      </c>
      <c r="L20" s="247">
        <v>10000</v>
      </c>
    </row>
    <row r="21" spans="1:12" ht="32.5" customHeight="1" x14ac:dyDescent="0.35">
      <c r="A21" s="246" t="s">
        <v>648</v>
      </c>
      <c r="B21" s="246" t="s">
        <v>649</v>
      </c>
      <c r="C21" s="246" t="s">
        <v>650</v>
      </c>
      <c r="D21" s="246" t="s">
        <v>669</v>
      </c>
      <c r="E21" s="246" t="s">
        <v>670</v>
      </c>
      <c r="F21" s="246" t="s">
        <v>654</v>
      </c>
      <c r="G21" s="247">
        <v>5000</v>
      </c>
      <c r="H21" s="246">
        <v>0</v>
      </c>
      <c r="I21" s="247">
        <v>3563.6</v>
      </c>
      <c r="J21" s="246">
        <v>0</v>
      </c>
      <c r="K21" s="247">
        <v>3563.6</v>
      </c>
      <c r="L21" s="247">
        <v>1436.4</v>
      </c>
    </row>
    <row r="22" spans="1:12" ht="32.5" customHeight="1" x14ac:dyDescent="0.35">
      <c r="A22" s="246" t="s">
        <v>648</v>
      </c>
      <c r="B22" s="246" t="s">
        <v>649</v>
      </c>
      <c r="C22" s="246" t="s">
        <v>650</v>
      </c>
      <c r="D22" s="246" t="s">
        <v>669</v>
      </c>
      <c r="E22" s="246" t="s">
        <v>670</v>
      </c>
      <c r="F22" s="246" t="s">
        <v>656</v>
      </c>
      <c r="G22" s="247">
        <v>25000</v>
      </c>
      <c r="H22" s="246">
        <v>0</v>
      </c>
      <c r="I22" s="246">
        <v>0</v>
      </c>
      <c r="J22" s="246">
        <v>0</v>
      </c>
      <c r="K22" s="246">
        <v>0</v>
      </c>
      <c r="L22" s="247">
        <v>25000</v>
      </c>
    </row>
    <row r="23" spans="1:12" ht="32.5" customHeight="1" x14ac:dyDescent="0.35">
      <c r="A23" s="430" t="s">
        <v>717</v>
      </c>
      <c r="B23" s="431"/>
      <c r="C23" s="252"/>
      <c r="D23" s="252"/>
      <c r="E23" s="252"/>
      <c r="F23" s="252"/>
      <c r="G23" s="254">
        <f>SUM(G19:G22)</f>
        <v>40000</v>
      </c>
      <c r="H23" s="254">
        <f t="shared" ref="H23:L23" si="2">SUM(H19:H22)</f>
        <v>15000</v>
      </c>
      <c r="I23" s="254">
        <f t="shared" si="2"/>
        <v>3563.6</v>
      </c>
      <c r="J23" s="254">
        <f t="shared" si="2"/>
        <v>0</v>
      </c>
      <c r="K23" s="254">
        <f t="shared" si="2"/>
        <v>18563.599999999999</v>
      </c>
      <c r="L23" s="254">
        <f t="shared" si="2"/>
        <v>21436.400000000001</v>
      </c>
    </row>
    <row r="24" spans="1:12" ht="32.5" customHeight="1" x14ac:dyDescent="0.35">
      <c r="A24" s="246" t="s">
        <v>648</v>
      </c>
      <c r="B24" s="246" t="s">
        <v>649</v>
      </c>
      <c r="C24" s="246" t="s">
        <v>650</v>
      </c>
      <c r="D24" s="246" t="s">
        <v>671</v>
      </c>
      <c r="E24" s="246" t="s">
        <v>672</v>
      </c>
      <c r="F24" s="246" t="s">
        <v>654</v>
      </c>
      <c r="G24" s="247">
        <v>10000</v>
      </c>
      <c r="H24" s="246">
        <v>0</v>
      </c>
      <c r="I24" s="246">
        <v>0</v>
      </c>
      <c r="J24" s="246">
        <v>0</v>
      </c>
      <c r="K24" s="246">
        <v>0</v>
      </c>
      <c r="L24" s="247">
        <v>10000</v>
      </c>
    </row>
    <row r="25" spans="1:12" ht="32.5" customHeight="1" x14ac:dyDescent="0.35">
      <c r="A25" s="246" t="s">
        <v>648</v>
      </c>
      <c r="B25" s="246" t="s">
        <v>649</v>
      </c>
      <c r="C25" s="246" t="s">
        <v>650</v>
      </c>
      <c r="D25" s="246" t="s">
        <v>671</v>
      </c>
      <c r="E25" s="246" t="s">
        <v>672</v>
      </c>
      <c r="F25" s="246" t="s">
        <v>656</v>
      </c>
      <c r="G25" s="247">
        <v>15000</v>
      </c>
      <c r="H25" s="247">
        <v>1849.53</v>
      </c>
      <c r="I25" s="246">
        <v>871.05</v>
      </c>
      <c r="J25" s="246">
        <v>0</v>
      </c>
      <c r="K25" s="247">
        <v>2720.58</v>
      </c>
      <c r="L25" s="247">
        <v>12279.42</v>
      </c>
    </row>
    <row r="26" spans="1:12" ht="32.5" customHeight="1" x14ac:dyDescent="0.35">
      <c r="A26" s="246" t="s">
        <v>648</v>
      </c>
      <c r="B26" s="246" t="s">
        <v>649</v>
      </c>
      <c r="C26" s="246" t="s">
        <v>650</v>
      </c>
      <c r="D26" s="246" t="s">
        <v>671</v>
      </c>
      <c r="E26" s="246" t="s">
        <v>672</v>
      </c>
      <c r="F26" s="246" t="s">
        <v>657</v>
      </c>
      <c r="G26" s="246">
        <v>0</v>
      </c>
      <c r="H26" s="246">
        <v>316.63</v>
      </c>
      <c r="I26" s="246">
        <v>0</v>
      </c>
      <c r="J26" s="246">
        <v>0</v>
      </c>
      <c r="K26" s="246">
        <v>316.63</v>
      </c>
      <c r="L26" s="246">
        <v>-316.63</v>
      </c>
    </row>
    <row r="27" spans="1:12" s="255" customFormat="1" ht="32.5" customHeight="1" x14ac:dyDescent="0.35">
      <c r="A27" s="430" t="s">
        <v>718</v>
      </c>
      <c r="B27" s="431"/>
      <c r="C27" s="253"/>
      <c r="D27" s="253"/>
      <c r="E27" s="253"/>
      <c r="F27" s="253"/>
      <c r="G27" s="254">
        <f>SUM(G24:G26)</f>
        <v>25000</v>
      </c>
      <c r="H27" s="253">
        <f>SUM(H24:H26)</f>
        <v>2166.16</v>
      </c>
      <c r="I27" s="253">
        <f t="shared" ref="I27:L27" si="3">SUM(I24:I26)</f>
        <v>871.05</v>
      </c>
      <c r="J27" s="253">
        <f t="shared" si="3"/>
        <v>0</v>
      </c>
      <c r="K27" s="253">
        <f t="shared" si="3"/>
        <v>3037.21</v>
      </c>
      <c r="L27" s="253">
        <f t="shared" si="3"/>
        <v>21962.789999999997</v>
      </c>
    </row>
    <row r="28" spans="1:12" ht="32.5" customHeight="1" x14ac:dyDescent="0.35">
      <c r="A28" s="246" t="s">
        <v>648</v>
      </c>
      <c r="B28" s="246" t="s">
        <v>649</v>
      </c>
      <c r="C28" s="246" t="s">
        <v>650</v>
      </c>
      <c r="D28" s="246" t="s">
        <v>673</v>
      </c>
      <c r="E28" s="246" t="s">
        <v>674</v>
      </c>
      <c r="F28" s="246" t="s">
        <v>660</v>
      </c>
      <c r="G28" s="247">
        <v>5000</v>
      </c>
      <c r="H28" s="246">
        <v>0</v>
      </c>
      <c r="I28" s="246">
        <v>0</v>
      </c>
      <c r="J28" s="246">
        <v>0</v>
      </c>
      <c r="K28" s="246">
        <v>0</v>
      </c>
      <c r="L28" s="247">
        <v>5000</v>
      </c>
    </row>
    <row r="29" spans="1:12" ht="32.5" customHeight="1" x14ac:dyDescent="0.35">
      <c r="A29" s="246" t="s">
        <v>648</v>
      </c>
      <c r="B29" s="246" t="s">
        <v>649</v>
      </c>
      <c r="C29" s="246" t="s">
        <v>650</v>
      </c>
      <c r="D29" s="246" t="s">
        <v>673</v>
      </c>
      <c r="E29" s="246" t="s">
        <v>674</v>
      </c>
      <c r="F29" s="246" t="s">
        <v>675</v>
      </c>
      <c r="G29" s="247">
        <v>5000</v>
      </c>
      <c r="H29" s="246">
        <v>0</v>
      </c>
      <c r="I29" s="246">
        <v>0</v>
      </c>
      <c r="J29" s="246">
        <v>0</v>
      </c>
      <c r="K29" s="246">
        <v>0</v>
      </c>
      <c r="L29" s="247">
        <v>5000</v>
      </c>
    </row>
    <row r="30" spans="1:12" ht="32.5" customHeight="1" x14ac:dyDescent="0.35">
      <c r="A30" s="246" t="s">
        <v>648</v>
      </c>
      <c r="B30" s="246" t="s">
        <v>649</v>
      </c>
      <c r="C30" s="246" t="s">
        <v>650</v>
      </c>
      <c r="D30" s="246" t="s">
        <v>673</v>
      </c>
      <c r="E30" s="246" t="s">
        <v>674</v>
      </c>
      <c r="F30" s="246" t="s">
        <v>666</v>
      </c>
      <c r="G30" s="247">
        <v>5000</v>
      </c>
      <c r="H30" s="246">
        <v>0</v>
      </c>
      <c r="I30" s="246">
        <v>0.9</v>
      </c>
      <c r="J30" s="246">
        <v>0</v>
      </c>
      <c r="K30" s="246">
        <v>0.9</v>
      </c>
      <c r="L30" s="247">
        <v>4999.1000000000004</v>
      </c>
    </row>
    <row r="31" spans="1:12" ht="32.5" customHeight="1" x14ac:dyDescent="0.35">
      <c r="A31" s="246" t="s">
        <v>648</v>
      </c>
      <c r="B31" s="246" t="s">
        <v>649</v>
      </c>
      <c r="C31" s="246" t="s">
        <v>650</v>
      </c>
      <c r="D31" s="246" t="s">
        <v>673</v>
      </c>
      <c r="E31" s="246" t="s">
        <v>674</v>
      </c>
      <c r="F31" s="246" t="s">
        <v>667</v>
      </c>
      <c r="G31" s="247">
        <v>10000</v>
      </c>
      <c r="H31" s="246">
        <v>0</v>
      </c>
      <c r="I31" s="246">
        <v>0</v>
      </c>
      <c r="J31" s="246">
        <v>0</v>
      </c>
      <c r="K31" s="246">
        <v>0</v>
      </c>
      <c r="L31" s="247">
        <v>10000</v>
      </c>
    </row>
    <row r="32" spans="1:12" ht="32.5" customHeight="1" x14ac:dyDescent="0.35">
      <c r="A32" s="430" t="s">
        <v>719</v>
      </c>
      <c r="B32" s="431"/>
      <c r="C32" s="253"/>
      <c r="D32" s="253"/>
      <c r="E32" s="253"/>
      <c r="F32" s="253"/>
      <c r="G32" s="254">
        <f>SUM(G28:G31)</f>
        <v>25000</v>
      </c>
      <c r="H32" s="254">
        <f t="shared" ref="H32:L32" si="4">SUM(H28:H31)</f>
        <v>0</v>
      </c>
      <c r="I32" s="254">
        <f t="shared" si="4"/>
        <v>0.9</v>
      </c>
      <c r="J32" s="254">
        <f t="shared" si="4"/>
        <v>0</v>
      </c>
      <c r="K32" s="254">
        <f t="shared" si="4"/>
        <v>0.9</v>
      </c>
      <c r="L32" s="254">
        <f t="shared" si="4"/>
        <v>24999.1</v>
      </c>
    </row>
    <row r="33" spans="1:12" ht="32.5" customHeight="1" x14ac:dyDescent="0.35">
      <c r="A33" s="246" t="s">
        <v>648</v>
      </c>
      <c r="B33" s="246" t="s">
        <v>649</v>
      </c>
      <c r="C33" s="246" t="s">
        <v>650</v>
      </c>
      <c r="D33" s="246" t="s">
        <v>676</v>
      </c>
      <c r="E33" s="246" t="s">
        <v>677</v>
      </c>
      <c r="F33" s="246" t="s">
        <v>654</v>
      </c>
      <c r="G33" s="247">
        <v>5000</v>
      </c>
      <c r="H33" s="246">
        <v>890</v>
      </c>
      <c r="I33" s="247">
        <v>1684.56</v>
      </c>
      <c r="J33" s="246">
        <v>0</v>
      </c>
      <c r="K33" s="247">
        <v>2574.56</v>
      </c>
      <c r="L33" s="247">
        <v>2425.44</v>
      </c>
    </row>
    <row r="34" spans="1:12" ht="32.5" customHeight="1" x14ac:dyDescent="0.35">
      <c r="A34" s="246" t="s">
        <v>648</v>
      </c>
      <c r="B34" s="246" t="s">
        <v>649</v>
      </c>
      <c r="C34" s="246" t="s">
        <v>650</v>
      </c>
      <c r="D34" s="246" t="s">
        <v>676</v>
      </c>
      <c r="E34" s="246" t="s">
        <v>677</v>
      </c>
      <c r="F34" s="246" t="s">
        <v>678</v>
      </c>
      <c r="G34" s="247">
        <v>10000</v>
      </c>
      <c r="H34" s="246">
        <v>0</v>
      </c>
      <c r="I34" s="246">
        <v>0</v>
      </c>
      <c r="J34" s="246">
        <v>0</v>
      </c>
      <c r="K34" s="246">
        <v>0</v>
      </c>
      <c r="L34" s="247">
        <v>10000</v>
      </c>
    </row>
    <row r="35" spans="1:12" ht="32.5" customHeight="1" x14ac:dyDescent="0.35">
      <c r="A35" s="246" t="s">
        <v>648</v>
      </c>
      <c r="B35" s="246" t="s">
        <v>649</v>
      </c>
      <c r="C35" s="246" t="s">
        <v>650</v>
      </c>
      <c r="D35" s="246" t="s">
        <v>676</v>
      </c>
      <c r="E35" s="246" t="s">
        <v>677</v>
      </c>
      <c r="F35" s="246" t="s">
        <v>656</v>
      </c>
      <c r="G35" s="247">
        <v>45000</v>
      </c>
      <c r="H35" s="246">
        <v>0</v>
      </c>
      <c r="I35" s="246">
        <v>0</v>
      </c>
      <c r="J35" s="246">
        <v>0</v>
      </c>
      <c r="K35" s="246">
        <v>0</v>
      </c>
      <c r="L35" s="247">
        <v>45000</v>
      </c>
    </row>
    <row r="36" spans="1:12" ht="32.5" customHeight="1" x14ac:dyDescent="0.35">
      <c r="A36" s="430" t="s">
        <v>720</v>
      </c>
      <c r="B36" s="431"/>
      <c r="C36" s="253"/>
      <c r="D36" s="253"/>
      <c r="E36" s="253"/>
      <c r="F36" s="253"/>
      <c r="G36" s="254">
        <f>SUM(G33:G35)</f>
        <v>60000</v>
      </c>
      <c r="H36" s="254">
        <f t="shared" ref="H36:L36" si="5">SUM(H33:H35)</f>
        <v>890</v>
      </c>
      <c r="I36" s="254">
        <f t="shared" si="5"/>
        <v>1684.56</v>
      </c>
      <c r="J36" s="254">
        <f t="shared" si="5"/>
        <v>0</v>
      </c>
      <c r="K36" s="254">
        <f t="shared" si="5"/>
        <v>2574.56</v>
      </c>
      <c r="L36" s="254">
        <f t="shared" si="5"/>
        <v>57425.440000000002</v>
      </c>
    </row>
    <row r="37" spans="1:12" ht="32.5" customHeight="1" x14ac:dyDescent="0.35">
      <c r="A37" s="437" t="s">
        <v>712</v>
      </c>
      <c r="B37" s="438"/>
      <c r="C37" s="256"/>
      <c r="D37" s="256"/>
      <c r="E37" s="256"/>
      <c r="F37" s="256"/>
      <c r="G37" s="257">
        <f>SUM(G36,G32,G27,G23,G18,G10)</f>
        <v>235000</v>
      </c>
      <c r="H37" s="257">
        <f t="shared" ref="H37:L37" si="6">SUM(H36,H32,H27,H23,H18,H10)</f>
        <v>35174.409999999996</v>
      </c>
      <c r="I37" s="257">
        <f t="shared" si="6"/>
        <v>77446.679999999993</v>
      </c>
      <c r="J37" s="257">
        <f t="shared" si="6"/>
        <v>0</v>
      </c>
      <c r="K37" s="257">
        <f t="shared" si="6"/>
        <v>112621.09</v>
      </c>
      <c r="L37" s="257">
        <f t="shared" si="6"/>
        <v>122378.91000000002</v>
      </c>
    </row>
    <row r="38" spans="1:12" ht="32.5" customHeight="1" x14ac:dyDescent="0.35">
      <c r="A38" s="246" t="s">
        <v>648</v>
      </c>
      <c r="B38" s="246" t="s">
        <v>649</v>
      </c>
      <c r="C38" s="246" t="s">
        <v>650</v>
      </c>
      <c r="D38" s="246" t="s">
        <v>679</v>
      </c>
      <c r="E38" s="246" t="s">
        <v>680</v>
      </c>
      <c r="F38" s="246" t="s">
        <v>654</v>
      </c>
      <c r="G38" s="247">
        <v>5000</v>
      </c>
      <c r="H38" s="246">
        <v>0</v>
      </c>
      <c r="I38" s="246">
        <v>0</v>
      </c>
      <c r="J38" s="246">
        <v>0</v>
      </c>
      <c r="K38" s="246">
        <v>0</v>
      </c>
      <c r="L38" s="247">
        <v>5000</v>
      </c>
    </row>
    <row r="39" spans="1:12" ht="32.5" customHeight="1" x14ac:dyDescent="0.35">
      <c r="A39" s="246" t="s">
        <v>648</v>
      </c>
      <c r="B39" s="246" t="s">
        <v>649</v>
      </c>
      <c r="C39" s="246" t="s">
        <v>650</v>
      </c>
      <c r="D39" s="246" t="s">
        <v>679</v>
      </c>
      <c r="E39" s="246" t="s">
        <v>680</v>
      </c>
      <c r="F39" s="246" t="s">
        <v>678</v>
      </c>
      <c r="G39" s="247">
        <v>5000</v>
      </c>
      <c r="H39" s="246">
        <v>0</v>
      </c>
      <c r="I39" s="246">
        <v>0</v>
      </c>
      <c r="J39" s="246">
        <v>0</v>
      </c>
      <c r="K39" s="246">
        <v>0</v>
      </c>
      <c r="L39" s="247">
        <v>5000</v>
      </c>
    </row>
    <row r="40" spans="1:12" ht="32.5" customHeight="1" x14ac:dyDescent="0.35">
      <c r="A40" s="246" t="s">
        <v>648</v>
      </c>
      <c r="B40" s="246" t="s">
        <v>649</v>
      </c>
      <c r="C40" s="246" t="s">
        <v>650</v>
      </c>
      <c r="D40" s="246" t="s">
        <v>679</v>
      </c>
      <c r="E40" s="246" t="s">
        <v>680</v>
      </c>
      <c r="F40" s="246" t="s">
        <v>656</v>
      </c>
      <c r="G40" s="247">
        <v>40000</v>
      </c>
      <c r="H40" s="246">
        <v>0</v>
      </c>
      <c r="I40" s="246">
        <v>0</v>
      </c>
      <c r="J40" s="246">
        <v>0</v>
      </c>
      <c r="K40" s="246">
        <v>0</v>
      </c>
      <c r="L40" s="247">
        <v>40000</v>
      </c>
    </row>
    <row r="41" spans="1:12" ht="32.5" customHeight="1" x14ac:dyDescent="0.35">
      <c r="A41" s="430" t="s">
        <v>721</v>
      </c>
      <c r="B41" s="431"/>
      <c r="C41" s="253"/>
      <c r="D41" s="253"/>
      <c r="E41" s="253"/>
      <c r="F41" s="253"/>
      <c r="G41" s="254">
        <f>SUM(G38:G40)</f>
        <v>50000</v>
      </c>
      <c r="H41" s="254">
        <f t="shared" ref="H41:L41" si="7">SUM(H38:H40)</f>
        <v>0</v>
      </c>
      <c r="I41" s="254">
        <f t="shared" si="7"/>
        <v>0</v>
      </c>
      <c r="J41" s="254">
        <f t="shared" si="7"/>
        <v>0</v>
      </c>
      <c r="K41" s="254">
        <f t="shared" si="7"/>
        <v>0</v>
      </c>
      <c r="L41" s="254">
        <f t="shared" si="7"/>
        <v>50000</v>
      </c>
    </row>
    <row r="42" spans="1:12" ht="32.5" customHeight="1" x14ac:dyDescent="0.35">
      <c r="A42" s="246" t="s">
        <v>648</v>
      </c>
      <c r="B42" s="246" t="s">
        <v>649</v>
      </c>
      <c r="C42" s="246" t="s">
        <v>650</v>
      </c>
      <c r="D42" s="246" t="s">
        <v>681</v>
      </c>
      <c r="E42" s="246" t="s">
        <v>682</v>
      </c>
      <c r="F42" s="246" t="s">
        <v>654</v>
      </c>
      <c r="G42" s="247">
        <v>5000</v>
      </c>
      <c r="H42" s="246">
        <v>0</v>
      </c>
      <c r="I42" s="246">
        <v>0</v>
      </c>
      <c r="J42" s="246">
        <v>0</v>
      </c>
      <c r="K42" s="246">
        <v>0</v>
      </c>
      <c r="L42" s="247">
        <v>5000</v>
      </c>
    </row>
    <row r="43" spans="1:12" ht="32.5" customHeight="1" x14ac:dyDescent="0.35">
      <c r="A43" s="246" t="s">
        <v>648</v>
      </c>
      <c r="B43" s="246" t="s">
        <v>649</v>
      </c>
      <c r="C43" s="246" t="s">
        <v>650</v>
      </c>
      <c r="D43" s="246" t="s">
        <v>681</v>
      </c>
      <c r="E43" s="246" t="s">
        <v>682</v>
      </c>
      <c r="F43" s="246" t="s">
        <v>656</v>
      </c>
      <c r="G43" s="247">
        <v>45000</v>
      </c>
      <c r="H43" s="246">
        <v>0</v>
      </c>
      <c r="I43" s="246">
        <v>0</v>
      </c>
      <c r="J43" s="246">
        <v>0</v>
      </c>
      <c r="K43" s="246">
        <v>0</v>
      </c>
      <c r="L43" s="247">
        <v>45000</v>
      </c>
    </row>
    <row r="44" spans="1:12" ht="32.5" customHeight="1" x14ac:dyDescent="0.35">
      <c r="A44" s="430" t="s">
        <v>722</v>
      </c>
      <c r="B44" s="431"/>
      <c r="C44" s="252"/>
      <c r="D44" s="252"/>
      <c r="E44" s="252"/>
      <c r="F44" s="252"/>
      <c r="G44" s="254">
        <f>SUM(G42:G43)</f>
        <v>50000</v>
      </c>
      <c r="H44" s="254">
        <f t="shared" ref="H44:L44" si="8">SUM(H42:H43)</f>
        <v>0</v>
      </c>
      <c r="I44" s="254">
        <f t="shared" si="8"/>
        <v>0</v>
      </c>
      <c r="J44" s="254">
        <f t="shared" si="8"/>
        <v>0</v>
      </c>
      <c r="K44" s="254">
        <f t="shared" si="8"/>
        <v>0</v>
      </c>
      <c r="L44" s="254">
        <f t="shared" si="8"/>
        <v>50000</v>
      </c>
    </row>
    <row r="45" spans="1:12" ht="32.5" customHeight="1" x14ac:dyDescent="0.35">
      <c r="A45" s="246" t="s">
        <v>648</v>
      </c>
      <c r="B45" s="246" t="s">
        <v>649</v>
      </c>
      <c r="C45" s="246" t="s">
        <v>650</v>
      </c>
      <c r="D45" s="246" t="s">
        <v>683</v>
      </c>
      <c r="E45" s="246" t="s">
        <v>684</v>
      </c>
      <c r="F45" s="246" t="s">
        <v>654</v>
      </c>
      <c r="G45" s="247">
        <v>5000</v>
      </c>
      <c r="H45" s="246">
        <v>0</v>
      </c>
      <c r="I45" s="246">
        <v>0</v>
      </c>
      <c r="J45" s="246">
        <v>0</v>
      </c>
      <c r="K45" s="246">
        <v>0</v>
      </c>
      <c r="L45" s="247">
        <v>5000</v>
      </c>
    </row>
    <row r="46" spans="1:12" ht="32.5" customHeight="1" x14ac:dyDescent="0.35">
      <c r="A46" s="246" t="s">
        <v>648</v>
      </c>
      <c r="B46" s="246" t="s">
        <v>649</v>
      </c>
      <c r="C46" s="246" t="s">
        <v>650</v>
      </c>
      <c r="D46" s="246" t="s">
        <v>683</v>
      </c>
      <c r="E46" s="246" t="s">
        <v>684</v>
      </c>
      <c r="F46" s="246" t="s">
        <v>655</v>
      </c>
      <c r="G46" s="246">
        <v>0</v>
      </c>
      <c r="H46" s="246">
        <v>0</v>
      </c>
      <c r="I46" s="247">
        <v>3205.56</v>
      </c>
      <c r="J46" s="246">
        <v>0</v>
      </c>
      <c r="K46" s="247">
        <v>3205.56</v>
      </c>
      <c r="L46" s="247">
        <v>-3205.56</v>
      </c>
    </row>
    <row r="47" spans="1:12" ht="32.5" customHeight="1" x14ac:dyDescent="0.35">
      <c r="A47" s="246" t="s">
        <v>648</v>
      </c>
      <c r="B47" s="246" t="s">
        <v>649</v>
      </c>
      <c r="C47" s="246" t="s">
        <v>650</v>
      </c>
      <c r="D47" s="246" t="s">
        <v>683</v>
      </c>
      <c r="E47" s="246" t="s">
        <v>684</v>
      </c>
      <c r="F47" s="246" t="s">
        <v>678</v>
      </c>
      <c r="G47" s="247">
        <v>5000</v>
      </c>
      <c r="H47" s="246">
        <v>0</v>
      </c>
      <c r="I47" s="246">
        <v>0</v>
      </c>
      <c r="J47" s="246">
        <v>0</v>
      </c>
      <c r="K47" s="246">
        <v>0</v>
      </c>
      <c r="L47" s="247">
        <v>5000</v>
      </c>
    </row>
    <row r="48" spans="1:12" ht="32.5" customHeight="1" x14ac:dyDescent="0.35">
      <c r="A48" s="246" t="s">
        <v>648</v>
      </c>
      <c r="B48" s="246" t="s">
        <v>649</v>
      </c>
      <c r="C48" s="246" t="s">
        <v>650</v>
      </c>
      <c r="D48" s="246" t="s">
        <v>683</v>
      </c>
      <c r="E48" s="246" t="s">
        <v>684</v>
      </c>
      <c r="F48" s="246" t="s">
        <v>656</v>
      </c>
      <c r="G48" s="247">
        <v>40000</v>
      </c>
      <c r="H48" s="246">
        <v>0</v>
      </c>
      <c r="I48" s="247">
        <v>9514.27</v>
      </c>
      <c r="J48" s="246">
        <v>0</v>
      </c>
      <c r="K48" s="247">
        <v>9514.27</v>
      </c>
      <c r="L48" s="247">
        <v>30485.73</v>
      </c>
    </row>
    <row r="49" spans="1:12" ht="32.5" customHeight="1" x14ac:dyDescent="0.35">
      <c r="A49" s="246" t="s">
        <v>648</v>
      </c>
      <c r="B49" s="246" t="s">
        <v>649</v>
      </c>
      <c r="C49" s="246" t="s">
        <v>650</v>
      </c>
      <c r="D49" s="246" t="s">
        <v>683</v>
      </c>
      <c r="E49" s="246" t="s">
        <v>684</v>
      </c>
      <c r="F49" s="246" t="s">
        <v>657</v>
      </c>
      <c r="G49" s="246">
        <v>0</v>
      </c>
      <c r="H49" s="246">
        <v>0</v>
      </c>
      <c r="I49" s="247">
        <v>1105.25</v>
      </c>
      <c r="J49" s="246">
        <v>0</v>
      </c>
      <c r="K49" s="247">
        <v>1105.25</v>
      </c>
      <c r="L49" s="247">
        <v>-1105.25</v>
      </c>
    </row>
    <row r="50" spans="1:12" ht="32.5" customHeight="1" x14ac:dyDescent="0.35">
      <c r="A50" s="430" t="s">
        <v>723</v>
      </c>
      <c r="B50" s="431"/>
      <c r="C50" s="253"/>
      <c r="D50" s="253"/>
      <c r="E50" s="253"/>
      <c r="F50" s="253"/>
      <c r="G50" s="254">
        <f>SUM(G45:G49)</f>
        <v>50000</v>
      </c>
      <c r="H50" s="254">
        <f t="shared" ref="H50:L50" si="9">SUM(H45:H49)</f>
        <v>0</v>
      </c>
      <c r="I50" s="254">
        <f t="shared" si="9"/>
        <v>13825.08</v>
      </c>
      <c r="J50" s="254">
        <f t="shared" si="9"/>
        <v>0</v>
      </c>
      <c r="K50" s="254">
        <f t="shared" si="9"/>
        <v>13825.08</v>
      </c>
      <c r="L50" s="254">
        <f t="shared" si="9"/>
        <v>36174.92</v>
      </c>
    </row>
    <row r="51" spans="1:12" ht="32.5" customHeight="1" x14ac:dyDescent="0.35">
      <c r="A51" s="246" t="s">
        <v>648</v>
      </c>
      <c r="B51" s="246" t="s">
        <v>649</v>
      </c>
      <c r="C51" s="246" t="s">
        <v>650</v>
      </c>
      <c r="D51" s="246" t="s">
        <v>685</v>
      </c>
      <c r="E51" s="246" t="s">
        <v>686</v>
      </c>
      <c r="F51" s="246" t="s">
        <v>687</v>
      </c>
      <c r="G51" s="247">
        <v>5000</v>
      </c>
      <c r="H51" s="246">
        <v>0</v>
      </c>
      <c r="I51" s="246">
        <v>0</v>
      </c>
      <c r="J51" s="246">
        <v>0</v>
      </c>
      <c r="K51" s="246">
        <v>0</v>
      </c>
      <c r="L51" s="247">
        <v>5000</v>
      </c>
    </row>
    <row r="52" spans="1:12" ht="32.5" customHeight="1" x14ac:dyDescent="0.35">
      <c r="A52" s="246" t="s">
        <v>648</v>
      </c>
      <c r="B52" s="246" t="s">
        <v>649</v>
      </c>
      <c r="C52" s="246" t="s">
        <v>650</v>
      </c>
      <c r="D52" s="246" t="s">
        <v>685</v>
      </c>
      <c r="E52" s="246" t="s">
        <v>686</v>
      </c>
      <c r="F52" s="246" t="s">
        <v>656</v>
      </c>
      <c r="G52" s="247">
        <v>25000</v>
      </c>
      <c r="H52" s="246">
        <v>0</v>
      </c>
      <c r="I52" s="246">
        <v>0</v>
      </c>
      <c r="J52" s="246">
        <v>0</v>
      </c>
      <c r="K52" s="246">
        <v>0</v>
      </c>
      <c r="L52" s="247">
        <v>25000</v>
      </c>
    </row>
    <row r="53" spans="1:12" ht="32.5" customHeight="1" x14ac:dyDescent="0.35">
      <c r="A53" s="430" t="s">
        <v>724</v>
      </c>
      <c r="B53" s="431"/>
      <c r="C53" s="252"/>
      <c r="D53" s="252"/>
      <c r="E53" s="252"/>
      <c r="F53" s="252"/>
      <c r="G53" s="254">
        <f>SUM(G51:G52)</f>
        <v>30000</v>
      </c>
      <c r="H53" s="254">
        <f t="shared" ref="H53:L53" si="10">SUM(H51:H52)</f>
        <v>0</v>
      </c>
      <c r="I53" s="254">
        <f t="shared" si="10"/>
        <v>0</v>
      </c>
      <c r="J53" s="254">
        <f t="shared" si="10"/>
        <v>0</v>
      </c>
      <c r="K53" s="254">
        <f t="shared" si="10"/>
        <v>0</v>
      </c>
      <c r="L53" s="254">
        <f t="shared" si="10"/>
        <v>30000</v>
      </c>
    </row>
    <row r="54" spans="1:12" ht="32.5" customHeight="1" x14ac:dyDescent="0.35">
      <c r="A54" s="246" t="s">
        <v>648</v>
      </c>
      <c r="B54" s="246" t="s">
        <v>649</v>
      </c>
      <c r="C54" s="246" t="s">
        <v>650</v>
      </c>
      <c r="D54" s="246" t="s">
        <v>688</v>
      </c>
      <c r="E54" s="246" t="s">
        <v>689</v>
      </c>
      <c r="F54" s="246" t="s">
        <v>654</v>
      </c>
      <c r="G54" s="247">
        <v>5000</v>
      </c>
      <c r="H54" s="246">
        <v>0</v>
      </c>
      <c r="I54" s="246">
        <v>0</v>
      </c>
      <c r="J54" s="246">
        <v>0</v>
      </c>
      <c r="K54" s="246">
        <v>0</v>
      </c>
      <c r="L54" s="247">
        <v>5000</v>
      </c>
    </row>
    <row r="55" spans="1:12" ht="32.5" customHeight="1" x14ac:dyDescent="0.35">
      <c r="A55" s="246" t="s">
        <v>648</v>
      </c>
      <c r="B55" s="246" t="s">
        <v>649</v>
      </c>
      <c r="C55" s="246" t="s">
        <v>650</v>
      </c>
      <c r="D55" s="246" t="s">
        <v>688</v>
      </c>
      <c r="E55" s="246" t="s">
        <v>689</v>
      </c>
      <c r="F55" s="246" t="s">
        <v>656</v>
      </c>
      <c r="G55" s="247">
        <v>35000</v>
      </c>
      <c r="H55" s="246">
        <v>0</v>
      </c>
      <c r="I55" s="246">
        <v>0</v>
      </c>
      <c r="J55" s="246">
        <v>0</v>
      </c>
      <c r="K55" s="246">
        <v>0</v>
      </c>
      <c r="L55" s="247">
        <v>35000</v>
      </c>
    </row>
    <row r="56" spans="1:12" ht="32.5" customHeight="1" x14ac:dyDescent="0.35">
      <c r="A56" s="430" t="s">
        <v>725</v>
      </c>
      <c r="B56" s="431"/>
      <c r="C56" s="253"/>
      <c r="D56" s="253"/>
      <c r="E56" s="253"/>
      <c r="F56" s="253"/>
      <c r="G56" s="254">
        <f>SUM(G54:G55)</f>
        <v>40000</v>
      </c>
      <c r="H56" s="254">
        <f t="shared" ref="H56:L56" si="11">SUM(H54:H55)</f>
        <v>0</v>
      </c>
      <c r="I56" s="254">
        <f t="shared" si="11"/>
        <v>0</v>
      </c>
      <c r="J56" s="254">
        <f t="shared" si="11"/>
        <v>0</v>
      </c>
      <c r="K56" s="254">
        <f t="shared" si="11"/>
        <v>0</v>
      </c>
      <c r="L56" s="254">
        <f t="shared" si="11"/>
        <v>40000</v>
      </c>
    </row>
    <row r="57" spans="1:12" ht="32.5" customHeight="1" x14ac:dyDescent="0.35">
      <c r="A57" s="246" t="s">
        <v>648</v>
      </c>
      <c r="B57" s="246" t="s">
        <v>649</v>
      </c>
      <c r="C57" s="246" t="s">
        <v>650</v>
      </c>
      <c r="D57" s="246" t="s">
        <v>690</v>
      </c>
      <c r="E57" s="246" t="s">
        <v>691</v>
      </c>
      <c r="F57" s="246" t="s">
        <v>660</v>
      </c>
      <c r="G57" s="247">
        <v>5000</v>
      </c>
      <c r="H57" s="246">
        <v>0</v>
      </c>
      <c r="I57" s="246">
        <v>0</v>
      </c>
      <c r="J57" s="246">
        <v>0</v>
      </c>
      <c r="K57" s="246">
        <v>0</v>
      </c>
      <c r="L57" s="247">
        <v>5000</v>
      </c>
    </row>
    <row r="58" spans="1:12" ht="32.5" customHeight="1" x14ac:dyDescent="0.35">
      <c r="A58" s="246" t="s">
        <v>648</v>
      </c>
      <c r="B58" s="246" t="s">
        <v>649</v>
      </c>
      <c r="C58" s="246" t="s">
        <v>650</v>
      </c>
      <c r="D58" s="246" t="s">
        <v>690</v>
      </c>
      <c r="E58" s="246" t="s">
        <v>691</v>
      </c>
      <c r="F58" s="246" t="s">
        <v>656</v>
      </c>
      <c r="G58" s="247">
        <v>15000</v>
      </c>
      <c r="H58" s="246">
        <v>0</v>
      </c>
      <c r="I58" s="246">
        <v>0</v>
      </c>
      <c r="J58" s="246">
        <v>0</v>
      </c>
      <c r="K58" s="246">
        <v>0</v>
      </c>
      <c r="L58" s="247">
        <v>15000</v>
      </c>
    </row>
    <row r="59" spans="1:12" ht="32.5" customHeight="1" x14ac:dyDescent="0.35">
      <c r="A59" s="430" t="s">
        <v>726</v>
      </c>
      <c r="B59" s="431"/>
      <c r="C59" s="252"/>
      <c r="D59" s="252"/>
      <c r="E59" s="252"/>
      <c r="F59" s="252"/>
      <c r="G59" s="254">
        <f>SUM(G57:G58)</f>
        <v>20000</v>
      </c>
      <c r="H59" s="254">
        <f t="shared" ref="H59:L59" si="12">SUM(H57:H58)</f>
        <v>0</v>
      </c>
      <c r="I59" s="254">
        <f t="shared" si="12"/>
        <v>0</v>
      </c>
      <c r="J59" s="254">
        <f t="shared" si="12"/>
        <v>0</v>
      </c>
      <c r="K59" s="254">
        <f t="shared" si="12"/>
        <v>0</v>
      </c>
      <c r="L59" s="254">
        <f t="shared" si="12"/>
        <v>20000</v>
      </c>
    </row>
    <row r="60" spans="1:12" ht="32.5" customHeight="1" x14ac:dyDescent="0.35">
      <c r="A60" s="246" t="s">
        <v>648</v>
      </c>
      <c r="B60" s="246" t="s">
        <v>649</v>
      </c>
      <c r="C60" s="246" t="s">
        <v>650</v>
      </c>
      <c r="D60" s="246" t="s">
        <v>692</v>
      </c>
      <c r="E60" s="246" t="s">
        <v>693</v>
      </c>
      <c r="F60" s="246" t="s">
        <v>660</v>
      </c>
      <c r="G60" s="247">
        <v>7500</v>
      </c>
      <c r="H60" s="246">
        <v>0</v>
      </c>
      <c r="I60" s="246">
        <v>0</v>
      </c>
      <c r="J60" s="246">
        <v>0</v>
      </c>
      <c r="K60" s="246">
        <v>0</v>
      </c>
      <c r="L60" s="247">
        <v>7500</v>
      </c>
    </row>
    <row r="61" spans="1:12" ht="32.5" customHeight="1" x14ac:dyDescent="0.35">
      <c r="A61" s="246" t="s">
        <v>648</v>
      </c>
      <c r="B61" s="246" t="s">
        <v>649</v>
      </c>
      <c r="C61" s="246" t="s">
        <v>650</v>
      </c>
      <c r="D61" s="246" t="s">
        <v>692</v>
      </c>
      <c r="E61" s="246" t="s">
        <v>693</v>
      </c>
      <c r="F61" s="246" t="s">
        <v>656</v>
      </c>
      <c r="G61" s="247">
        <v>12500</v>
      </c>
      <c r="H61" s="246">
        <v>0</v>
      </c>
      <c r="I61" s="246">
        <v>0</v>
      </c>
      <c r="J61" s="246">
        <v>0</v>
      </c>
      <c r="K61" s="246">
        <v>0</v>
      </c>
      <c r="L61" s="247">
        <v>12500</v>
      </c>
    </row>
    <row r="62" spans="1:12" ht="32.5" customHeight="1" x14ac:dyDescent="0.35">
      <c r="A62" s="430" t="s">
        <v>727</v>
      </c>
      <c r="B62" s="431"/>
      <c r="C62" s="253"/>
      <c r="D62" s="253"/>
      <c r="E62" s="253"/>
      <c r="F62" s="253"/>
      <c r="G62" s="254">
        <f>SUM(G60:G61)</f>
        <v>20000</v>
      </c>
      <c r="H62" s="254">
        <f t="shared" ref="H62:L62" si="13">SUM(H60:H61)</f>
        <v>0</v>
      </c>
      <c r="I62" s="254">
        <f t="shared" si="13"/>
        <v>0</v>
      </c>
      <c r="J62" s="254">
        <f t="shared" si="13"/>
        <v>0</v>
      </c>
      <c r="K62" s="254">
        <f t="shared" si="13"/>
        <v>0</v>
      </c>
      <c r="L62" s="254">
        <f t="shared" si="13"/>
        <v>20000</v>
      </c>
    </row>
    <row r="63" spans="1:12" ht="32.5" customHeight="1" x14ac:dyDescent="0.35">
      <c r="A63" s="437" t="s">
        <v>713</v>
      </c>
      <c r="B63" s="438"/>
      <c r="C63" s="256"/>
      <c r="D63" s="256"/>
      <c r="E63" s="256"/>
      <c r="F63" s="256"/>
      <c r="G63" s="257">
        <f>SUM(G62,G59,G56,G53,G50,G44,G41)</f>
        <v>260000</v>
      </c>
      <c r="H63" s="257">
        <f t="shared" ref="H63:L63" si="14">SUM(H62,H59,H56,H53,H50,H44,H41)</f>
        <v>0</v>
      </c>
      <c r="I63" s="257">
        <f t="shared" si="14"/>
        <v>13825.08</v>
      </c>
      <c r="J63" s="257">
        <f t="shared" si="14"/>
        <v>0</v>
      </c>
      <c r="K63" s="257">
        <f t="shared" si="14"/>
        <v>13825.08</v>
      </c>
      <c r="L63" s="257">
        <f t="shared" si="14"/>
        <v>246174.91999999998</v>
      </c>
    </row>
    <row r="64" spans="1:12" s="262" customFormat="1" ht="32.5" customHeight="1" x14ac:dyDescent="0.35">
      <c r="A64" s="258"/>
      <c r="B64" s="259"/>
      <c r="C64" s="260"/>
      <c r="D64" s="260"/>
      <c r="E64" s="260"/>
      <c r="F64" s="260"/>
      <c r="G64" s="261"/>
      <c r="H64" s="261"/>
      <c r="I64" s="261"/>
      <c r="J64" s="261"/>
      <c r="K64" s="261"/>
      <c r="L64" s="261"/>
    </row>
    <row r="65" spans="1:12" ht="32.5" customHeight="1" x14ac:dyDescent="0.35">
      <c r="A65" s="246" t="s">
        <v>648</v>
      </c>
      <c r="B65" s="246" t="s">
        <v>649</v>
      </c>
      <c r="C65" s="246" t="s">
        <v>650</v>
      </c>
      <c r="D65" s="246" t="s">
        <v>694</v>
      </c>
      <c r="E65" s="246" t="s">
        <v>695</v>
      </c>
      <c r="F65" s="246" t="s">
        <v>696</v>
      </c>
      <c r="G65" s="247">
        <v>40000</v>
      </c>
      <c r="H65" s="246">
        <v>0</v>
      </c>
      <c r="I65" s="246">
        <v>0</v>
      </c>
      <c r="J65" s="246">
        <v>0</v>
      </c>
      <c r="K65" s="246">
        <v>0</v>
      </c>
      <c r="L65" s="247">
        <v>40000</v>
      </c>
    </row>
    <row r="66" spans="1:12" ht="32.5" customHeight="1" x14ac:dyDescent="0.35">
      <c r="A66" s="246" t="s">
        <v>648</v>
      </c>
      <c r="B66" s="246" t="s">
        <v>649</v>
      </c>
      <c r="C66" s="246" t="s">
        <v>650</v>
      </c>
      <c r="D66" s="246" t="s">
        <v>697</v>
      </c>
      <c r="E66" s="246" t="s">
        <v>698</v>
      </c>
      <c r="F66" s="246" t="s">
        <v>699</v>
      </c>
      <c r="G66" s="246">
        <v>0</v>
      </c>
      <c r="H66" s="246">
        <v>0</v>
      </c>
      <c r="I66" s="247">
        <v>6056.28</v>
      </c>
      <c r="J66" s="246">
        <v>0</v>
      </c>
      <c r="K66" s="247">
        <v>6056.28</v>
      </c>
      <c r="L66" s="247">
        <v>-6056.28</v>
      </c>
    </row>
    <row r="67" spans="1:12" ht="32.5" customHeight="1" x14ac:dyDescent="0.35">
      <c r="A67" s="246" t="s">
        <v>648</v>
      </c>
      <c r="B67" s="246" t="s">
        <v>649</v>
      </c>
      <c r="C67" s="246" t="s">
        <v>650</v>
      </c>
      <c r="D67" s="246" t="s">
        <v>700</v>
      </c>
      <c r="E67" s="246" t="s">
        <v>701</v>
      </c>
      <c r="F67" s="246" t="s">
        <v>702</v>
      </c>
      <c r="G67" s="247">
        <v>20000</v>
      </c>
      <c r="H67" s="246">
        <v>0</v>
      </c>
      <c r="I67" s="246">
        <v>0</v>
      </c>
      <c r="J67" s="246">
        <v>0</v>
      </c>
      <c r="K67" s="246">
        <v>0</v>
      </c>
      <c r="L67" s="247">
        <v>20000</v>
      </c>
    </row>
    <row r="68" spans="1:12" ht="32.5" customHeight="1" x14ac:dyDescent="0.35">
      <c r="A68" s="437" t="s">
        <v>714</v>
      </c>
      <c r="B68" s="438"/>
      <c r="C68" s="256"/>
      <c r="D68" s="256"/>
      <c r="E68" s="256"/>
      <c r="F68" s="256"/>
      <c r="G68" s="257">
        <f>SUM(G65:G67)</f>
        <v>60000</v>
      </c>
      <c r="H68" s="257">
        <f t="shared" ref="H68:L68" si="15">SUM(H65:H67)</f>
        <v>0</v>
      </c>
      <c r="I68" s="257">
        <f t="shared" si="15"/>
        <v>6056.28</v>
      </c>
      <c r="J68" s="257">
        <f t="shared" si="15"/>
        <v>0</v>
      </c>
      <c r="K68" s="257">
        <f t="shared" si="15"/>
        <v>6056.28</v>
      </c>
      <c r="L68" s="257">
        <f t="shared" si="15"/>
        <v>53943.72</v>
      </c>
    </row>
    <row r="69" spans="1:12" ht="32.5" customHeight="1" x14ac:dyDescent="0.35">
      <c r="A69" s="246" t="s">
        <v>648</v>
      </c>
      <c r="B69" s="246" t="s">
        <v>649</v>
      </c>
      <c r="C69" s="246" t="s">
        <v>650</v>
      </c>
      <c r="D69" s="246" t="s">
        <v>703</v>
      </c>
      <c r="E69" s="246" t="s">
        <v>704</v>
      </c>
      <c r="F69" s="246" t="s">
        <v>705</v>
      </c>
      <c r="G69" s="246">
        <v>0</v>
      </c>
      <c r="H69" s="246">
        <v>0</v>
      </c>
      <c r="I69" s="246">
        <v>0</v>
      </c>
      <c r="J69" s="246">
        <v>342.43</v>
      </c>
      <c r="K69" s="246">
        <v>342.43</v>
      </c>
      <c r="L69" s="246">
        <v>-342.43</v>
      </c>
    </row>
    <row r="70" spans="1:12" ht="32.5" customHeight="1" x14ac:dyDescent="0.35">
      <c r="A70" s="246" t="s">
        <v>648</v>
      </c>
      <c r="B70" s="246" t="s">
        <v>649</v>
      </c>
      <c r="C70" s="246" t="s">
        <v>650</v>
      </c>
      <c r="D70" s="246" t="s">
        <v>703</v>
      </c>
      <c r="E70" s="246" t="s">
        <v>704</v>
      </c>
      <c r="F70" s="246" t="s">
        <v>654</v>
      </c>
      <c r="G70" s="247">
        <v>15000</v>
      </c>
      <c r="H70" s="246">
        <v>0</v>
      </c>
      <c r="I70" s="246">
        <v>0</v>
      </c>
      <c r="J70" s="246">
        <v>0</v>
      </c>
      <c r="K70" s="246">
        <v>0</v>
      </c>
      <c r="L70" s="247">
        <v>15000</v>
      </c>
    </row>
    <row r="71" spans="1:12" ht="32.5" customHeight="1" x14ac:dyDescent="0.35">
      <c r="A71" s="246" t="s">
        <v>648</v>
      </c>
      <c r="B71" s="246" t="s">
        <v>649</v>
      </c>
      <c r="C71" s="246" t="s">
        <v>650</v>
      </c>
      <c r="D71" s="246" t="s">
        <v>703</v>
      </c>
      <c r="E71" s="246" t="s">
        <v>704</v>
      </c>
      <c r="F71" s="246" t="s">
        <v>706</v>
      </c>
      <c r="G71" s="247">
        <v>5000</v>
      </c>
      <c r="H71" s="247">
        <v>4915.12</v>
      </c>
      <c r="I71" s="247">
        <v>4698.37</v>
      </c>
      <c r="J71" s="246">
        <v>0</v>
      </c>
      <c r="K71" s="247">
        <v>9613.49</v>
      </c>
      <c r="L71" s="247">
        <v>-4613.49</v>
      </c>
    </row>
    <row r="72" spans="1:12" ht="32.5" customHeight="1" x14ac:dyDescent="0.35">
      <c r="A72" s="246" t="s">
        <v>648</v>
      </c>
      <c r="B72" s="246" t="s">
        <v>649</v>
      </c>
      <c r="C72" s="246" t="s">
        <v>650</v>
      </c>
      <c r="D72" s="246" t="s">
        <v>703</v>
      </c>
      <c r="E72" s="246" t="s">
        <v>704</v>
      </c>
      <c r="F72" s="246" t="s">
        <v>687</v>
      </c>
      <c r="G72" s="246">
        <v>0</v>
      </c>
      <c r="H72" s="246">
        <v>0</v>
      </c>
      <c r="I72" s="264">
        <v>4049.11</v>
      </c>
      <c r="J72" s="246">
        <v>0</v>
      </c>
      <c r="K72" s="247">
        <v>4049.11</v>
      </c>
      <c r="L72" s="247">
        <v>-4049.11</v>
      </c>
    </row>
    <row r="73" spans="1:12" ht="32.5" customHeight="1" x14ac:dyDescent="0.35">
      <c r="A73" s="246" t="s">
        <v>648</v>
      </c>
      <c r="B73" s="246" t="s">
        <v>649</v>
      </c>
      <c r="C73" s="246" t="s">
        <v>650</v>
      </c>
      <c r="D73" s="246" t="s">
        <v>703</v>
      </c>
      <c r="E73" s="246" t="s">
        <v>704</v>
      </c>
      <c r="F73" s="246" t="s">
        <v>666</v>
      </c>
      <c r="G73" s="247">
        <v>20000</v>
      </c>
      <c r="H73" s="264">
        <v>3242.63</v>
      </c>
      <c r="I73" s="246">
        <v>0</v>
      </c>
      <c r="J73" s="246">
        <v>0</v>
      </c>
      <c r="K73" s="247">
        <v>3242.63</v>
      </c>
      <c r="L73" s="247">
        <v>16757.37</v>
      </c>
    </row>
    <row r="74" spans="1:12" ht="32.5" customHeight="1" x14ac:dyDescent="0.35">
      <c r="A74" s="246" t="s">
        <v>648</v>
      </c>
      <c r="B74" s="246" t="s">
        <v>649</v>
      </c>
      <c r="C74" s="246" t="s">
        <v>650</v>
      </c>
      <c r="D74" s="246" t="s">
        <v>703</v>
      </c>
      <c r="E74" s="246" t="s">
        <v>704</v>
      </c>
      <c r="F74" s="246" t="s">
        <v>656</v>
      </c>
      <c r="G74" s="246">
        <v>0</v>
      </c>
      <c r="H74" s="246">
        <v>0</v>
      </c>
      <c r="I74" s="246">
        <v>841.3</v>
      </c>
      <c r="J74" s="246">
        <v>0</v>
      </c>
      <c r="K74" s="246">
        <v>841.3</v>
      </c>
      <c r="L74" s="246">
        <v>-841.3</v>
      </c>
    </row>
    <row r="75" spans="1:12" ht="32.5" customHeight="1" x14ac:dyDescent="0.35">
      <c r="A75" s="246" t="s">
        <v>648</v>
      </c>
      <c r="B75" s="246" t="s">
        <v>649</v>
      </c>
      <c r="C75" s="246" t="s">
        <v>650</v>
      </c>
      <c r="D75" s="246" t="s">
        <v>703</v>
      </c>
      <c r="E75" s="246" t="s">
        <v>704</v>
      </c>
      <c r="F75" s="246" t="s">
        <v>657</v>
      </c>
      <c r="G75" s="246">
        <v>0</v>
      </c>
      <c r="H75" s="246">
        <v>0</v>
      </c>
      <c r="I75" s="246">
        <v>607.36</v>
      </c>
      <c r="J75" s="246">
        <v>0</v>
      </c>
      <c r="K75" s="246">
        <v>607.36</v>
      </c>
      <c r="L75" s="246">
        <v>-607.36</v>
      </c>
    </row>
    <row r="76" spans="1:12" ht="32.5" customHeight="1" x14ac:dyDescent="0.35">
      <c r="A76" s="256"/>
      <c r="B76" s="439" t="s">
        <v>728</v>
      </c>
      <c r="C76" s="438"/>
      <c r="D76" s="256"/>
      <c r="E76" s="256"/>
      <c r="F76" s="256"/>
      <c r="G76" s="263">
        <f>SUM(G69:G75)</f>
        <v>40000</v>
      </c>
      <c r="H76" s="263">
        <f t="shared" ref="H76:L76" si="16">SUM(H69:H75)</f>
        <v>8157.75</v>
      </c>
      <c r="I76" s="263">
        <f t="shared" si="16"/>
        <v>10196.14</v>
      </c>
      <c r="J76" s="263">
        <f t="shared" si="16"/>
        <v>342.43</v>
      </c>
      <c r="K76" s="263">
        <f t="shared" si="16"/>
        <v>18696.32</v>
      </c>
      <c r="L76" s="263">
        <f t="shared" si="16"/>
        <v>21303.679999999997</v>
      </c>
    </row>
    <row r="77" spans="1:12" ht="32.5" customHeight="1" x14ac:dyDescent="0.35">
      <c r="A77" s="246" t="s">
        <v>648</v>
      </c>
      <c r="B77" s="246" t="s">
        <v>649</v>
      </c>
      <c r="C77" s="246" t="s">
        <v>650</v>
      </c>
      <c r="D77" s="246" t="s">
        <v>707</v>
      </c>
      <c r="E77" s="246" t="s">
        <v>708</v>
      </c>
      <c r="F77" s="246" t="s">
        <v>654</v>
      </c>
      <c r="G77" s="247">
        <v>12529.44</v>
      </c>
      <c r="H77" s="246">
        <v>0</v>
      </c>
      <c r="I77" s="246">
        <v>0</v>
      </c>
      <c r="J77" s="246">
        <v>0</v>
      </c>
      <c r="K77" s="246">
        <v>0</v>
      </c>
      <c r="L77" s="247">
        <v>12529.44</v>
      </c>
    </row>
    <row r="78" spans="1:12" ht="32.5" customHeight="1" x14ac:dyDescent="0.35">
      <c r="A78" s="265"/>
      <c r="B78" s="430"/>
      <c r="C78" s="431"/>
      <c r="D78" s="265"/>
      <c r="E78" s="265"/>
      <c r="F78" s="265"/>
      <c r="G78" s="266">
        <f>SUM(G77)</f>
        <v>12529.44</v>
      </c>
      <c r="H78" s="266">
        <f t="shared" ref="H78:L78" si="17">SUM(H77)</f>
        <v>0</v>
      </c>
      <c r="I78" s="266">
        <f t="shared" si="17"/>
        <v>0</v>
      </c>
      <c r="J78" s="266">
        <f t="shared" si="17"/>
        <v>0</v>
      </c>
      <c r="K78" s="266">
        <f t="shared" si="17"/>
        <v>0</v>
      </c>
      <c r="L78" s="266">
        <f t="shared" si="17"/>
        <v>12529.44</v>
      </c>
    </row>
    <row r="79" spans="1:12" ht="32.5" customHeight="1" x14ac:dyDescent="0.35">
      <c r="A79" s="248" t="s">
        <v>648</v>
      </c>
      <c r="B79" s="248" t="s">
        <v>649</v>
      </c>
      <c r="C79" s="248" t="s">
        <v>650</v>
      </c>
      <c r="D79" s="248" t="s">
        <v>709</v>
      </c>
      <c r="E79" s="248" t="s">
        <v>710</v>
      </c>
      <c r="F79" s="248" t="s">
        <v>711</v>
      </c>
      <c r="G79" s="249">
        <v>35339.660000000003</v>
      </c>
      <c r="H79" s="248">
        <v>0</v>
      </c>
      <c r="I79" s="248">
        <v>0</v>
      </c>
      <c r="J79" s="248">
        <v>0</v>
      </c>
      <c r="K79" s="248">
        <v>0</v>
      </c>
      <c r="L79" s="249">
        <v>35339.660000000003</v>
      </c>
    </row>
    <row r="80" spans="1:12" x14ac:dyDescent="0.35">
      <c r="A80" s="267"/>
      <c r="B80" s="430"/>
      <c r="C80" s="431"/>
      <c r="D80" s="267"/>
      <c r="E80" s="267"/>
      <c r="F80" s="267"/>
      <c r="G80" s="268">
        <f t="shared" ref="G80:L80" si="18">G79</f>
        <v>35339.660000000003</v>
      </c>
      <c r="H80" s="268">
        <f t="shared" si="18"/>
        <v>0</v>
      </c>
      <c r="I80" s="268">
        <f t="shared" si="18"/>
        <v>0</v>
      </c>
      <c r="J80" s="268">
        <f t="shared" si="18"/>
        <v>0</v>
      </c>
      <c r="K80" s="268">
        <f t="shared" si="18"/>
        <v>0</v>
      </c>
      <c r="L80" s="268">
        <f t="shared" si="18"/>
        <v>35339.660000000003</v>
      </c>
    </row>
    <row r="81" spans="1:12" x14ac:dyDescent="0.35">
      <c r="A81" s="250"/>
      <c r="B81" s="250"/>
      <c r="C81" s="250"/>
      <c r="D81" s="250"/>
      <c r="E81" s="250"/>
      <c r="F81" s="250"/>
      <c r="G81" s="251">
        <v>50000</v>
      </c>
      <c r="H81" s="250"/>
      <c r="I81" s="250"/>
      <c r="J81" s="250"/>
      <c r="K81" s="250"/>
      <c r="L81" s="250"/>
    </row>
    <row r="82" spans="1:12" x14ac:dyDescent="0.35">
      <c r="A82" s="250"/>
      <c r="B82" s="250"/>
      <c r="C82" s="250"/>
      <c r="D82" s="250"/>
      <c r="E82" s="250"/>
      <c r="F82" s="250"/>
      <c r="G82" s="251"/>
      <c r="H82" s="250"/>
      <c r="I82" s="250"/>
      <c r="J82" s="250"/>
      <c r="K82" s="250"/>
      <c r="L82" s="250"/>
    </row>
    <row r="83" spans="1:12" x14ac:dyDescent="0.35">
      <c r="A83" s="250"/>
      <c r="B83" s="250"/>
      <c r="C83" s="250"/>
      <c r="D83" s="250"/>
      <c r="E83" s="250"/>
      <c r="F83" s="250"/>
      <c r="G83" s="251"/>
      <c r="H83" s="250"/>
      <c r="I83" s="250"/>
      <c r="J83" s="250"/>
      <c r="K83" s="250"/>
      <c r="L83" s="250"/>
    </row>
    <row r="84" spans="1:12" x14ac:dyDescent="0.35">
      <c r="A84" s="250"/>
      <c r="B84" s="250"/>
      <c r="C84" s="250"/>
      <c r="D84" s="250"/>
      <c r="E84" s="250"/>
      <c r="F84" s="250"/>
      <c r="G84" s="270">
        <f>SUM(G81,G80,G78,G76,G68,G63,G37)</f>
        <v>692869.1</v>
      </c>
      <c r="H84" s="270">
        <f t="shared" ref="H84:L84" si="19">SUM(H81,H80,H78,H76,H68,H63,H37)</f>
        <v>43332.159999999996</v>
      </c>
      <c r="I84" s="270">
        <f t="shared" si="19"/>
        <v>107524.18</v>
      </c>
      <c r="J84" s="270">
        <f t="shared" si="19"/>
        <v>342.43</v>
      </c>
      <c r="K84" s="494">
        <f t="shared" si="19"/>
        <v>151198.76999999999</v>
      </c>
      <c r="L84" s="270">
        <f t="shared" si="19"/>
        <v>491670.33</v>
      </c>
    </row>
    <row r="87" spans="1:12" x14ac:dyDescent="0.35">
      <c r="G87" s="269">
        <v>692869.1</v>
      </c>
    </row>
  </sheetData>
  <mergeCells count="21">
    <mergeCell ref="A1:H1"/>
    <mergeCell ref="I1:L1"/>
    <mergeCell ref="A37:B37"/>
    <mergeCell ref="A63:B63"/>
    <mergeCell ref="A68:B68"/>
    <mergeCell ref="A50:B50"/>
    <mergeCell ref="A53:B53"/>
    <mergeCell ref="A56:B56"/>
    <mergeCell ref="A59:B59"/>
    <mergeCell ref="A62:B62"/>
    <mergeCell ref="B78:C78"/>
    <mergeCell ref="B80:C80"/>
    <mergeCell ref="A10:B10"/>
    <mergeCell ref="A18:B18"/>
    <mergeCell ref="A23:B23"/>
    <mergeCell ref="A27:B27"/>
    <mergeCell ref="A32:B32"/>
    <mergeCell ref="A36:B36"/>
    <mergeCell ref="A41:B41"/>
    <mergeCell ref="A44:B44"/>
    <mergeCell ref="B76:C7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L235"/>
  <sheetViews>
    <sheetView showGridLines="0" showZeros="0" tabSelected="1" topLeftCell="E1" zoomScale="90" zoomScaleNormal="90" workbookViewId="0">
      <pane ySplit="4" topLeftCell="A218" activePane="bottomLeft" state="frozen"/>
      <selection pane="bottomLeft" activeCell="I217" sqref="I217"/>
    </sheetView>
  </sheetViews>
  <sheetFormatPr defaultColWidth="9.1796875" defaultRowHeight="14.5" x14ac:dyDescent="0.35"/>
  <cols>
    <col min="1" max="1" width="9.1796875" style="17"/>
    <col min="2" max="2" width="30.453125" style="17" customWidth="1"/>
    <col min="3" max="3" width="32.453125" style="17" customWidth="1"/>
    <col min="4" max="4" width="25.1796875" style="17" customWidth="1"/>
    <col min="5" max="6" width="25.453125" style="17" customWidth="1"/>
    <col min="7" max="7" width="29" style="17" bestFit="1" customWidth="1"/>
    <col min="8" max="8" width="22.453125" style="17" customWidth="1"/>
    <col min="9" max="9" width="22.453125" style="106" customWidth="1"/>
    <col min="10" max="10" width="33.36328125" style="121" customWidth="1"/>
    <col min="11" max="11" width="30.453125" style="17" customWidth="1"/>
    <col min="12" max="12" width="18.81640625" style="17" customWidth="1"/>
    <col min="13" max="13" width="9.1796875" style="17"/>
    <col min="14" max="14" width="17.453125" style="17" customWidth="1"/>
    <col min="15" max="15" width="26.453125" style="17" customWidth="1"/>
    <col min="16" max="16" width="22.453125" style="17" customWidth="1"/>
    <col min="17" max="17" width="29.453125" style="17" customWidth="1"/>
    <col min="18" max="18" width="23.453125" style="17" customWidth="1"/>
    <col min="19" max="19" width="18.453125" style="17" customWidth="1"/>
    <col min="20" max="20" width="17.453125" style="17" customWidth="1"/>
    <col min="21" max="21" width="25.1796875" style="17" customWidth="1"/>
    <col min="22" max="16384" width="9.1796875" style="17"/>
  </cols>
  <sheetData>
    <row r="1" spans="1:12" ht="30.75" customHeight="1" x14ac:dyDescent="1">
      <c r="B1" s="390" t="s">
        <v>0</v>
      </c>
      <c r="C1" s="390"/>
      <c r="D1" s="390"/>
      <c r="E1" s="390"/>
      <c r="F1" s="15"/>
      <c r="G1" s="227"/>
      <c r="H1" s="16"/>
      <c r="I1" s="105"/>
      <c r="J1" s="120"/>
      <c r="K1" s="16"/>
    </row>
    <row r="2" spans="1:12" ht="16.5" customHeight="1" x14ac:dyDescent="0.6">
      <c r="B2" s="450" t="s">
        <v>2</v>
      </c>
      <c r="C2" s="450"/>
      <c r="D2" s="450"/>
      <c r="E2" s="450"/>
      <c r="F2" s="126"/>
      <c r="G2" s="126"/>
      <c r="H2" s="126"/>
      <c r="I2" s="114"/>
      <c r="J2" s="114"/>
    </row>
    <row r="4" spans="1:12" s="156" customFormat="1" ht="119.25" customHeight="1" x14ac:dyDescent="0.35">
      <c r="B4" s="124" t="s">
        <v>3</v>
      </c>
      <c r="C4" s="124" t="s">
        <v>4</v>
      </c>
      <c r="D4" s="45" t="s">
        <v>552</v>
      </c>
      <c r="E4" s="45" t="s">
        <v>553</v>
      </c>
      <c r="F4" s="45" t="s">
        <v>551</v>
      </c>
      <c r="G4" s="66" t="s">
        <v>5</v>
      </c>
      <c r="H4" s="124" t="s">
        <v>6</v>
      </c>
      <c r="I4" s="124" t="s">
        <v>7</v>
      </c>
      <c r="J4" s="124" t="s">
        <v>8</v>
      </c>
      <c r="K4" s="124" t="s">
        <v>9</v>
      </c>
      <c r="L4" s="20"/>
    </row>
    <row r="5" spans="1:12" s="204" customFormat="1" ht="51" customHeight="1" x14ac:dyDescent="0.35">
      <c r="B5" s="202" t="s">
        <v>10</v>
      </c>
      <c r="C5" s="424" t="s">
        <v>581</v>
      </c>
      <c r="D5" s="425"/>
      <c r="E5" s="425"/>
      <c r="F5" s="425"/>
      <c r="G5" s="425"/>
      <c r="H5" s="425"/>
      <c r="I5" s="425"/>
      <c r="J5" s="425"/>
      <c r="K5" s="426"/>
      <c r="L5" s="203"/>
    </row>
    <row r="6" spans="1:12" s="156" customFormat="1" ht="51" customHeight="1" x14ac:dyDescent="0.35">
      <c r="B6" s="64" t="s">
        <v>167</v>
      </c>
      <c r="C6" s="424" t="s">
        <v>597</v>
      </c>
      <c r="D6" s="425"/>
      <c r="E6" s="425"/>
      <c r="F6" s="425"/>
      <c r="G6" s="425"/>
      <c r="H6" s="425"/>
      <c r="I6" s="425"/>
      <c r="J6" s="425"/>
      <c r="K6" s="426"/>
      <c r="L6" s="22"/>
    </row>
    <row r="7" spans="1:12" s="156" customFormat="1" ht="137.5" customHeight="1" x14ac:dyDescent="0.35">
      <c r="B7" s="128" t="s">
        <v>11</v>
      </c>
      <c r="C7" s="189" t="s">
        <v>598</v>
      </c>
      <c r="D7" s="130">
        <v>45000</v>
      </c>
      <c r="E7" s="130"/>
      <c r="F7" s="130"/>
      <c r="G7" s="131">
        <f>SUM(D7:F7)</f>
        <v>45000</v>
      </c>
      <c r="H7" s="132">
        <v>1</v>
      </c>
      <c r="I7" s="130">
        <v>41121.249999999993</v>
      </c>
      <c r="J7" s="187" t="s">
        <v>559</v>
      </c>
      <c r="K7" s="186" t="s">
        <v>558</v>
      </c>
      <c r="L7" s="135"/>
    </row>
    <row r="8" spans="1:12" s="156" customFormat="1" ht="139.5" x14ac:dyDescent="0.35">
      <c r="B8" s="128" t="s">
        <v>12</v>
      </c>
      <c r="C8" s="189" t="s">
        <v>599</v>
      </c>
      <c r="D8" s="130">
        <v>50000</v>
      </c>
      <c r="E8" s="130"/>
      <c r="F8" s="179"/>
      <c r="G8" s="131">
        <f t="shared" ref="G8:G16" si="0">SUM(D8:F8)</f>
        <v>50000</v>
      </c>
      <c r="H8" s="132">
        <v>1</v>
      </c>
      <c r="I8" s="130">
        <v>47323.57</v>
      </c>
      <c r="J8" s="133" t="s">
        <v>560</v>
      </c>
      <c r="K8" s="134" t="s">
        <v>561</v>
      </c>
      <c r="L8" s="135"/>
    </row>
    <row r="9" spans="1:12" s="156" customFormat="1" ht="93" x14ac:dyDescent="0.35">
      <c r="B9" s="128" t="s">
        <v>13</v>
      </c>
      <c r="C9" s="155" t="s">
        <v>600</v>
      </c>
      <c r="D9" s="130">
        <v>40000</v>
      </c>
      <c r="E9" s="130"/>
      <c r="F9" s="133"/>
      <c r="G9" s="131">
        <f t="shared" si="0"/>
        <v>40000</v>
      </c>
      <c r="H9" s="132">
        <v>1</v>
      </c>
      <c r="I9" s="130">
        <v>18563.599999999999</v>
      </c>
      <c r="J9" s="133" t="s">
        <v>562</v>
      </c>
      <c r="K9" s="134" t="s">
        <v>563</v>
      </c>
      <c r="L9" s="135"/>
    </row>
    <row r="10" spans="1:12" s="156" customFormat="1" ht="93" x14ac:dyDescent="0.35">
      <c r="B10" s="128" t="s">
        <v>14</v>
      </c>
      <c r="C10" s="190" t="s">
        <v>601</v>
      </c>
      <c r="D10" s="130">
        <v>50000</v>
      </c>
      <c r="E10" s="130" t="s">
        <v>554</v>
      </c>
      <c r="F10" s="130"/>
      <c r="G10" s="131">
        <f t="shared" si="0"/>
        <v>50000</v>
      </c>
      <c r="H10" s="132">
        <v>1</v>
      </c>
      <c r="I10" s="130">
        <v>3037.21</v>
      </c>
      <c r="J10" s="133" t="s">
        <v>564</v>
      </c>
      <c r="K10" s="134" t="s">
        <v>566</v>
      </c>
      <c r="L10" s="135"/>
    </row>
    <row r="11" spans="1:12" s="156" customFormat="1" ht="93" x14ac:dyDescent="0.35">
      <c r="B11" s="128" t="s">
        <v>15</v>
      </c>
      <c r="C11" s="190" t="s">
        <v>602</v>
      </c>
      <c r="D11" s="130">
        <v>45000</v>
      </c>
      <c r="E11" s="130"/>
      <c r="F11" s="130"/>
      <c r="G11" s="131">
        <f t="shared" ref="G11" si="1">SUM(D11:F11)</f>
        <v>45000</v>
      </c>
      <c r="H11" s="132">
        <v>1</v>
      </c>
      <c r="I11" s="130">
        <v>0.9</v>
      </c>
      <c r="J11" s="133" t="s">
        <v>565</v>
      </c>
      <c r="K11" s="134" t="s">
        <v>567</v>
      </c>
      <c r="L11" s="135"/>
    </row>
    <row r="12" spans="1:12" s="156" customFormat="1" ht="93" x14ac:dyDescent="0.35">
      <c r="B12" s="128" t="s">
        <v>16</v>
      </c>
      <c r="C12" s="190" t="s">
        <v>603</v>
      </c>
      <c r="D12" s="130">
        <v>60000</v>
      </c>
      <c r="E12" s="130"/>
      <c r="F12" s="130"/>
      <c r="G12" s="131">
        <f t="shared" si="0"/>
        <v>60000</v>
      </c>
      <c r="H12" s="132">
        <v>1</v>
      </c>
      <c r="I12" s="130">
        <v>2574.56</v>
      </c>
      <c r="J12" s="133" t="s">
        <v>565</v>
      </c>
      <c r="K12" s="134" t="s">
        <v>567</v>
      </c>
      <c r="L12" s="135"/>
    </row>
    <row r="13" spans="1:12" s="156" customFormat="1" ht="15.5" hidden="1" x14ac:dyDescent="0.35">
      <c r="B13" s="128" t="s">
        <v>16</v>
      </c>
      <c r="C13" s="189"/>
      <c r="D13" s="130"/>
      <c r="E13" s="130"/>
      <c r="F13" s="133"/>
      <c r="G13" s="131">
        <f t="shared" si="0"/>
        <v>0</v>
      </c>
      <c r="H13" s="132"/>
      <c r="I13" s="130"/>
      <c r="J13" s="133"/>
      <c r="K13" s="134"/>
      <c r="L13" s="135"/>
    </row>
    <row r="14" spans="1:12" s="156" customFormat="1" ht="15.5" hidden="1" x14ac:dyDescent="0.35">
      <c r="B14" s="128" t="s">
        <v>17</v>
      </c>
      <c r="C14" s="189"/>
      <c r="D14" s="130"/>
      <c r="E14" s="130"/>
      <c r="F14" s="133"/>
      <c r="G14" s="131"/>
      <c r="H14" s="132"/>
      <c r="I14" s="130"/>
      <c r="J14" s="133"/>
      <c r="K14" s="134"/>
      <c r="L14" s="135"/>
    </row>
    <row r="15" spans="1:12" s="156" customFormat="1" ht="15.5" hidden="1" x14ac:dyDescent="0.35">
      <c r="B15" s="128" t="s">
        <v>18</v>
      </c>
      <c r="C15" s="189"/>
      <c r="D15" s="133"/>
      <c r="E15" s="133"/>
      <c r="F15" s="133"/>
      <c r="G15" s="131">
        <f t="shared" si="0"/>
        <v>0</v>
      </c>
      <c r="H15" s="137"/>
      <c r="I15" s="133"/>
      <c r="J15" s="133"/>
      <c r="K15" s="138"/>
      <c r="L15" s="135"/>
    </row>
    <row r="16" spans="1:12" s="156" customFormat="1" ht="15.5" hidden="1" x14ac:dyDescent="0.35">
      <c r="A16" s="160"/>
      <c r="B16" s="128" t="s">
        <v>555</v>
      </c>
      <c r="C16" s="191"/>
      <c r="D16" s="133"/>
      <c r="E16" s="133"/>
      <c r="F16" s="133"/>
      <c r="G16" s="131">
        <f t="shared" si="0"/>
        <v>0</v>
      </c>
      <c r="H16" s="137"/>
      <c r="I16" s="133"/>
      <c r="J16" s="133"/>
      <c r="K16" s="138"/>
    </row>
    <row r="17" spans="1:12" s="156" customFormat="1" ht="15.5" x14ac:dyDescent="0.35">
      <c r="A17" s="160"/>
      <c r="C17" s="64" t="s">
        <v>19</v>
      </c>
      <c r="D17" s="10">
        <f>SUM(D7:D16)</f>
        <v>290000</v>
      </c>
      <c r="E17" s="10">
        <f>SUM(E7:E16)</f>
        <v>0</v>
      </c>
      <c r="F17" s="10">
        <f>SUM(F7:F16)</f>
        <v>0</v>
      </c>
      <c r="G17" s="10">
        <f>SUM(G7:G16)</f>
        <v>290000</v>
      </c>
      <c r="H17" s="10">
        <f>(H7*G7)+(H8*G8)+(H9*G9)+(H10*G10)+(H11*G11)+(H12*G12)+(H13*G13)+(H15*G15)+(H16*G16)</f>
        <v>290000</v>
      </c>
      <c r="I17" s="10">
        <f>SUM(I7:I16)</f>
        <v>112621.08999999998</v>
      </c>
      <c r="J17" s="122"/>
      <c r="K17" s="138"/>
      <c r="L17" s="23"/>
    </row>
    <row r="18" spans="1:12" s="156" customFormat="1" ht="51" customHeight="1" x14ac:dyDescent="0.35">
      <c r="A18" s="160"/>
      <c r="B18" s="64" t="s">
        <v>596</v>
      </c>
      <c r="C18" s="447" t="s">
        <v>604</v>
      </c>
      <c r="D18" s="448"/>
      <c r="E18" s="448"/>
      <c r="F18" s="448"/>
      <c r="G18" s="448"/>
      <c r="H18" s="448"/>
      <c r="I18" s="448"/>
      <c r="J18" s="448"/>
      <c r="K18" s="449"/>
      <c r="L18" s="22"/>
    </row>
    <row r="19" spans="1:12" s="156" customFormat="1" ht="124" x14ac:dyDescent="0.35">
      <c r="A19" s="160"/>
      <c r="B19" s="128" t="s">
        <v>20</v>
      </c>
      <c r="C19" s="229" t="s">
        <v>582</v>
      </c>
      <c r="D19" s="185">
        <v>50000</v>
      </c>
      <c r="E19" s="185">
        <v>0</v>
      </c>
      <c r="F19" s="130"/>
      <c r="G19" s="131">
        <f>SUM(D19:F19)</f>
        <v>50000</v>
      </c>
      <c r="H19" s="132">
        <v>1</v>
      </c>
      <c r="I19" s="130">
        <v>0</v>
      </c>
      <c r="J19" s="188" t="s">
        <v>568</v>
      </c>
      <c r="K19" s="134"/>
      <c r="L19" s="135"/>
    </row>
    <row r="20" spans="1:12" s="156" customFormat="1" ht="93" x14ac:dyDescent="0.35">
      <c r="A20" s="160"/>
      <c r="B20" s="128" t="s">
        <v>21</v>
      </c>
      <c r="C20" s="189" t="s">
        <v>605</v>
      </c>
      <c r="D20" s="185">
        <v>50000</v>
      </c>
      <c r="E20" s="185">
        <v>0</v>
      </c>
      <c r="F20" s="130"/>
      <c r="G20" s="131">
        <f t="shared" ref="G20:G29" si="2">SUM(D20:F20)</f>
        <v>50000</v>
      </c>
      <c r="H20" s="132">
        <v>1</v>
      </c>
      <c r="I20" s="130">
        <v>0</v>
      </c>
      <c r="J20" s="188" t="s">
        <v>569</v>
      </c>
      <c r="K20" s="134"/>
      <c r="L20" s="135"/>
    </row>
    <row r="21" spans="1:12" s="156" customFormat="1" ht="93" x14ac:dyDescent="0.35">
      <c r="A21" s="160"/>
      <c r="B21" s="128" t="s">
        <v>22</v>
      </c>
      <c r="C21" s="189" t="s">
        <v>606</v>
      </c>
      <c r="D21" s="185">
        <v>50000</v>
      </c>
      <c r="E21" s="185">
        <v>0</v>
      </c>
      <c r="F21" s="130"/>
      <c r="G21" s="131">
        <f t="shared" si="2"/>
        <v>50000</v>
      </c>
      <c r="H21" s="132">
        <v>1</v>
      </c>
      <c r="I21" s="130">
        <v>13825.08</v>
      </c>
      <c r="J21" s="188" t="s">
        <v>570</v>
      </c>
      <c r="K21" s="134"/>
      <c r="L21" s="135"/>
    </row>
    <row r="22" spans="1:12" s="156" customFormat="1" ht="155" x14ac:dyDescent="0.35">
      <c r="A22" s="160"/>
      <c r="B22" s="128" t="s">
        <v>23</v>
      </c>
      <c r="C22" s="189" t="s">
        <v>607</v>
      </c>
      <c r="D22" s="226">
        <v>30000</v>
      </c>
      <c r="E22" s="226">
        <v>0</v>
      </c>
      <c r="F22" s="130"/>
      <c r="G22" s="131">
        <f t="shared" si="2"/>
        <v>30000</v>
      </c>
      <c r="H22" s="132">
        <v>1</v>
      </c>
      <c r="I22" s="130">
        <v>0</v>
      </c>
      <c r="J22" s="188" t="s">
        <v>571</v>
      </c>
      <c r="K22" s="134"/>
      <c r="L22" s="135"/>
    </row>
    <row r="23" spans="1:12" s="156" customFormat="1" ht="62" x14ac:dyDescent="0.35">
      <c r="A23" s="160"/>
      <c r="B23" s="128" t="s">
        <v>24</v>
      </c>
      <c r="C23" s="189" t="s">
        <v>608</v>
      </c>
      <c r="D23" s="185">
        <v>40000</v>
      </c>
      <c r="E23" s="185">
        <v>0</v>
      </c>
      <c r="F23" s="130"/>
      <c r="G23" s="131">
        <f t="shared" ref="G23:G24" si="3">SUM(D23:F23)</f>
        <v>40000</v>
      </c>
      <c r="H23" s="132">
        <v>1</v>
      </c>
      <c r="I23" s="130">
        <v>0</v>
      </c>
      <c r="J23" s="188" t="s">
        <v>572</v>
      </c>
      <c r="K23" s="134"/>
      <c r="L23" s="135"/>
    </row>
    <row r="24" spans="1:12" s="156" customFormat="1" ht="77.5" x14ac:dyDescent="0.35">
      <c r="A24" s="160"/>
      <c r="B24" s="128" t="s">
        <v>25</v>
      </c>
      <c r="C24" s="211" t="s">
        <v>583</v>
      </c>
      <c r="D24" s="226">
        <v>20000</v>
      </c>
      <c r="E24" s="226"/>
      <c r="F24" s="130"/>
      <c r="G24" s="131">
        <f t="shared" si="3"/>
        <v>20000</v>
      </c>
      <c r="H24" s="132">
        <v>1</v>
      </c>
      <c r="I24" s="130">
        <v>0</v>
      </c>
      <c r="J24" s="188"/>
      <c r="K24" s="134"/>
      <c r="L24" s="135"/>
    </row>
    <row r="25" spans="1:12" s="156" customFormat="1" ht="108.5" x14ac:dyDescent="0.35">
      <c r="A25" s="160"/>
      <c r="B25" s="209" t="s">
        <v>26</v>
      </c>
      <c r="C25" s="155" t="s">
        <v>609</v>
      </c>
      <c r="D25" s="208">
        <v>20000</v>
      </c>
      <c r="E25" s="208"/>
      <c r="F25" s="208"/>
      <c r="G25" s="131">
        <f>SUM(D25:F25)</f>
        <v>20000</v>
      </c>
      <c r="H25" s="132">
        <v>1</v>
      </c>
      <c r="I25" s="130">
        <v>0</v>
      </c>
      <c r="J25" s="133"/>
      <c r="K25" s="134"/>
      <c r="L25" s="135"/>
    </row>
    <row r="26" spans="1:12" s="156" customFormat="1" ht="15.5" hidden="1" x14ac:dyDescent="0.35">
      <c r="A26" s="160"/>
      <c r="B26" s="128" t="s">
        <v>26</v>
      </c>
      <c r="C26" s="189"/>
      <c r="D26" s="133"/>
      <c r="E26" s="133"/>
      <c r="F26" s="133"/>
      <c r="G26" s="131">
        <f t="shared" si="2"/>
        <v>0</v>
      </c>
      <c r="H26" s="137"/>
      <c r="I26" s="133"/>
      <c r="J26" s="133"/>
      <c r="K26" s="138"/>
      <c r="L26" s="135"/>
    </row>
    <row r="27" spans="1:12" s="156" customFormat="1" ht="15.5" hidden="1" x14ac:dyDescent="0.35">
      <c r="A27" s="160"/>
      <c r="B27" s="128" t="s">
        <v>27</v>
      </c>
      <c r="C27" s="190"/>
      <c r="D27" s="133"/>
      <c r="E27" s="133"/>
      <c r="F27" s="133"/>
      <c r="G27" s="131"/>
      <c r="H27" s="137"/>
      <c r="I27" s="133"/>
      <c r="J27" s="133"/>
      <c r="K27" s="138"/>
      <c r="L27" s="135"/>
    </row>
    <row r="28" spans="1:12" s="156" customFormat="1" ht="15.5" hidden="1" x14ac:dyDescent="0.35">
      <c r="A28" s="160"/>
      <c r="B28" s="128" t="s">
        <v>556</v>
      </c>
      <c r="C28" s="155"/>
      <c r="D28" s="133"/>
      <c r="E28" s="133"/>
      <c r="F28" s="133"/>
      <c r="G28" s="131"/>
      <c r="H28" s="137"/>
      <c r="I28" s="133"/>
      <c r="J28" s="133"/>
      <c r="K28" s="138"/>
      <c r="L28" s="135"/>
    </row>
    <row r="29" spans="1:12" s="156" customFormat="1" ht="15.5" hidden="1" x14ac:dyDescent="0.35">
      <c r="A29" s="160"/>
      <c r="B29" s="128" t="s">
        <v>557</v>
      </c>
      <c r="C29" s="192"/>
      <c r="D29" s="133"/>
      <c r="E29" s="133"/>
      <c r="F29" s="133"/>
      <c r="G29" s="131">
        <f t="shared" si="2"/>
        <v>0</v>
      </c>
      <c r="H29" s="137"/>
      <c r="I29" s="133"/>
      <c r="J29" s="133"/>
      <c r="K29" s="138"/>
      <c r="L29" s="135"/>
    </row>
    <row r="30" spans="1:12" s="156" customFormat="1" ht="15.5" x14ac:dyDescent="0.35">
      <c r="A30" s="160"/>
      <c r="C30" s="64" t="s">
        <v>19</v>
      </c>
      <c r="D30" s="12">
        <f>SUM(D19:D29)</f>
        <v>260000</v>
      </c>
      <c r="E30" s="12">
        <f>SUM(E19:E29)</f>
        <v>0</v>
      </c>
      <c r="F30" s="12">
        <f>SUM(F19:F29)</f>
        <v>0</v>
      </c>
      <c r="G30" s="12">
        <f>SUM(G19:G29)</f>
        <v>260000</v>
      </c>
      <c r="H30" s="10">
        <f>(H19*G19)+(H20*G20)+(H21*G21)+(H22*G22)+(H23*G23)+(H24*G24)+(H25*G25)+(H26*G26)+(H27*G27)+(H28*G28)+(H29*G29)</f>
        <v>260000</v>
      </c>
      <c r="I30" s="10">
        <f>SUM(I19:I29)</f>
        <v>13825.08</v>
      </c>
      <c r="J30" s="122"/>
      <c r="K30" s="138"/>
      <c r="L30" s="23"/>
    </row>
    <row r="31" spans="1:12" s="156" customFormat="1" ht="51" customHeight="1" x14ac:dyDescent="0.35">
      <c r="A31" s="160"/>
      <c r="B31" s="64" t="s">
        <v>595</v>
      </c>
      <c r="C31" s="420" t="s">
        <v>610</v>
      </c>
      <c r="D31" s="421"/>
      <c r="E31" s="421"/>
      <c r="F31" s="421"/>
      <c r="G31" s="421"/>
      <c r="H31" s="421"/>
      <c r="I31" s="421"/>
      <c r="J31" s="421"/>
      <c r="K31" s="422"/>
      <c r="L31" s="22"/>
    </row>
    <row r="32" spans="1:12" s="156" customFormat="1" ht="108.5" x14ac:dyDescent="0.35">
      <c r="A32" s="160"/>
      <c r="B32" s="128" t="s">
        <v>28</v>
      </c>
      <c r="C32" s="129" t="s">
        <v>611</v>
      </c>
      <c r="D32" s="130"/>
      <c r="E32" s="130">
        <v>35000</v>
      </c>
      <c r="F32" s="130">
        <v>0</v>
      </c>
      <c r="G32" s="131">
        <f>SUM(D32:F32)</f>
        <v>35000</v>
      </c>
      <c r="H32" s="132">
        <v>1</v>
      </c>
      <c r="I32" s="133">
        <f>15277</f>
        <v>15277</v>
      </c>
      <c r="J32" s="133"/>
      <c r="K32" s="134"/>
      <c r="L32" s="135"/>
    </row>
    <row r="33" spans="1:12" s="156" customFormat="1" ht="62" x14ac:dyDescent="0.35">
      <c r="A33" s="160"/>
      <c r="B33" s="128" t="s">
        <v>29</v>
      </c>
      <c r="C33" s="129" t="s">
        <v>612</v>
      </c>
      <c r="D33" s="130"/>
      <c r="E33" s="130">
        <v>25000</v>
      </c>
      <c r="F33" s="130">
        <v>0</v>
      </c>
      <c r="G33" s="131">
        <f t="shared" ref="G33:G42" si="4">SUM(D33:F33)</f>
        <v>25000</v>
      </c>
      <c r="H33" s="132">
        <v>1</v>
      </c>
      <c r="I33" s="133">
        <f>21050</f>
        <v>21050</v>
      </c>
      <c r="J33" s="133"/>
      <c r="K33" s="134"/>
      <c r="L33" s="135"/>
    </row>
    <row r="34" spans="1:12" s="156" customFormat="1" ht="77.5" x14ac:dyDescent="0.35">
      <c r="A34" s="160"/>
      <c r="B34" s="128" t="s">
        <v>30</v>
      </c>
      <c r="C34" s="129" t="s">
        <v>613</v>
      </c>
      <c r="D34" s="130"/>
      <c r="E34" s="130">
        <v>30000</v>
      </c>
      <c r="F34" s="130">
        <v>0</v>
      </c>
      <c r="G34" s="131">
        <f t="shared" si="4"/>
        <v>30000</v>
      </c>
      <c r="H34" s="132">
        <v>1</v>
      </c>
      <c r="I34" s="133">
        <f>19540</f>
        <v>19540</v>
      </c>
      <c r="J34" s="133"/>
      <c r="K34" s="134"/>
      <c r="L34" s="135"/>
    </row>
    <row r="35" spans="1:12" s="156" customFormat="1" ht="77.5" x14ac:dyDescent="0.35">
      <c r="A35" s="160"/>
      <c r="B35" s="128" t="s">
        <v>31</v>
      </c>
      <c r="C35" s="129" t="s">
        <v>614</v>
      </c>
      <c r="D35" s="130"/>
      <c r="E35" s="130">
        <v>35000</v>
      </c>
      <c r="F35" s="130">
        <v>0</v>
      </c>
      <c r="G35" s="131">
        <f t="shared" si="4"/>
        <v>35000</v>
      </c>
      <c r="H35" s="132">
        <v>1</v>
      </c>
      <c r="I35" s="133"/>
      <c r="J35" s="133"/>
      <c r="K35" s="134"/>
      <c r="L35" s="135"/>
    </row>
    <row r="36" spans="1:12" s="156" customFormat="1" ht="46.5" x14ac:dyDescent="0.35">
      <c r="A36" s="160"/>
      <c r="B36" s="128" t="s">
        <v>32</v>
      </c>
      <c r="C36" s="129" t="s">
        <v>615</v>
      </c>
      <c r="D36" s="130" t="s">
        <v>554</v>
      </c>
      <c r="E36" s="130">
        <v>20000</v>
      </c>
      <c r="F36" s="130">
        <v>0</v>
      </c>
      <c r="G36" s="131">
        <f t="shared" si="4"/>
        <v>20000</v>
      </c>
      <c r="H36" s="132">
        <v>1</v>
      </c>
      <c r="I36" s="133"/>
      <c r="J36" s="133"/>
      <c r="K36" s="134"/>
      <c r="L36" s="135"/>
    </row>
    <row r="37" spans="1:12" s="156" customFormat="1" ht="15.5" hidden="1" x14ac:dyDescent="0.35">
      <c r="A37" s="160"/>
      <c r="B37" s="128" t="s">
        <v>34</v>
      </c>
      <c r="C37" s="129"/>
      <c r="D37" s="130"/>
      <c r="E37" s="130"/>
      <c r="F37" s="130"/>
      <c r="G37" s="131">
        <f t="shared" si="4"/>
        <v>0</v>
      </c>
      <c r="H37" s="132"/>
      <c r="I37" s="133"/>
      <c r="J37" s="133"/>
      <c r="K37" s="134"/>
      <c r="L37" s="135"/>
    </row>
    <row r="38" spans="1:12" s="156" customFormat="1" ht="15.5" hidden="1" x14ac:dyDescent="0.35">
      <c r="A38" s="160"/>
      <c r="B38" s="128" t="s">
        <v>35</v>
      </c>
      <c r="C38" s="129"/>
      <c r="D38" s="130"/>
      <c r="E38" s="130"/>
      <c r="F38" s="130"/>
      <c r="G38" s="131">
        <f t="shared" si="4"/>
        <v>0</v>
      </c>
      <c r="H38" s="132"/>
      <c r="I38" s="133"/>
      <c r="J38" s="133"/>
      <c r="K38" s="134"/>
      <c r="L38" s="135"/>
    </row>
    <row r="39" spans="1:12" s="160" customFormat="1" ht="15.5" hidden="1" x14ac:dyDescent="0.35">
      <c r="B39" s="128" t="s">
        <v>32</v>
      </c>
      <c r="C39" s="129"/>
      <c r="D39" s="130"/>
      <c r="E39" s="130"/>
      <c r="F39" s="130"/>
      <c r="G39" s="131">
        <f t="shared" si="4"/>
        <v>0</v>
      </c>
      <c r="H39" s="132"/>
      <c r="I39" s="130"/>
      <c r="J39" s="133"/>
      <c r="K39" s="134"/>
      <c r="L39" s="135"/>
    </row>
    <row r="40" spans="1:12" s="160" customFormat="1" ht="15.5" hidden="1" x14ac:dyDescent="0.35">
      <c r="B40" s="128" t="s">
        <v>33</v>
      </c>
      <c r="C40" s="129"/>
      <c r="D40" s="130"/>
      <c r="E40" s="130"/>
      <c r="F40" s="130"/>
      <c r="G40" s="131">
        <f t="shared" si="4"/>
        <v>0</v>
      </c>
      <c r="H40" s="132"/>
      <c r="I40" s="130"/>
      <c r="J40" s="133"/>
      <c r="K40" s="134"/>
      <c r="L40" s="135"/>
    </row>
    <row r="41" spans="1:12" s="160" customFormat="1" ht="15.5" hidden="1" x14ac:dyDescent="0.35">
      <c r="A41" s="156"/>
      <c r="B41" s="128" t="s">
        <v>34</v>
      </c>
      <c r="C41" s="136"/>
      <c r="D41" s="133"/>
      <c r="E41" s="133"/>
      <c r="F41" s="133"/>
      <c r="G41" s="131">
        <f t="shared" si="4"/>
        <v>0</v>
      </c>
      <c r="H41" s="137"/>
      <c r="I41" s="133"/>
      <c r="J41" s="133"/>
      <c r="K41" s="138"/>
      <c r="L41" s="135"/>
    </row>
    <row r="42" spans="1:12" s="156" customFormat="1" ht="15.5" hidden="1" x14ac:dyDescent="0.35">
      <c r="B42" s="128" t="s">
        <v>35</v>
      </c>
      <c r="C42" s="136"/>
      <c r="D42" s="133"/>
      <c r="E42" s="133"/>
      <c r="F42" s="133"/>
      <c r="G42" s="131">
        <f t="shared" si="4"/>
        <v>0</v>
      </c>
      <c r="H42" s="137"/>
      <c r="I42" s="133"/>
      <c r="J42" s="133"/>
      <c r="K42" s="138"/>
      <c r="L42" s="135"/>
    </row>
    <row r="43" spans="1:12" s="156" customFormat="1" ht="15.5" x14ac:dyDescent="0.35">
      <c r="C43" s="64" t="s">
        <v>19</v>
      </c>
      <c r="D43" s="12">
        <f>SUM(D32:D42)</f>
        <v>0</v>
      </c>
      <c r="E43" s="12">
        <f>SUM(E32:E42)</f>
        <v>145000</v>
      </c>
      <c r="F43" s="12">
        <f>SUM(F32:F42)</f>
        <v>0</v>
      </c>
      <c r="G43" s="12">
        <f>SUM(G32:G42)</f>
        <v>145000</v>
      </c>
      <c r="H43" s="10">
        <f>(H32*G32)+(H33*G33)+(H34*G34)+(H35*G35)+(H36*G36)+(H37*G37)+(H38*G38)+(H39*G39)+(H40*G40)+(H41*G41)+(H42*G42)</f>
        <v>145000</v>
      </c>
      <c r="I43" s="10">
        <f>SUM(I32:I42)</f>
        <v>55867</v>
      </c>
      <c r="J43" s="122"/>
      <c r="K43" s="138"/>
      <c r="L43" s="23"/>
    </row>
    <row r="44" spans="1:12" s="156" customFormat="1" ht="51" hidden="1" customHeight="1" x14ac:dyDescent="0.35">
      <c r="B44" s="224" t="s">
        <v>36</v>
      </c>
      <c r="C44" s="427"/>
      <c r="D44" s="428"/>
      <c r="E44" s="428"/>
      <c r="F44" s="428"/>
      <c r="G44" s="428"/>
      <c r="H44" s="428"/>
      <c r="I44" s="428"/>
      <c r="J44" s="428"/>
      <c r="K44" s="429"/>
      <c r="L44" s="22"/>
    </row>
    <row r="45" spans="1:12" s="156" customFormat="1" ht="15.5" hidden="1" x14ac:dyDescent="0.35">
      <c r="B45" s="189"/>
      <c r="C45" s="129"/>
      <c r="D45" s="212"/>
      <c r="E45" s="212"/>
      <c r="F45" s="212"/>
      <c r="G45" s="213"/>
      <c r="H45" s="214"/>
      <c r="I45" s="212"/>
      <c r="J45" s="215"/>
      <c r="K45" s="216"/>
      <c r="L45" s="135"/>
    </row>
    <row r="46" spans="1:12" s="155" customFormat="1" ht="15.5" hidden="1" x14ac:dyDescent="0.35">
      <c r="B46" s="189"/>
      <c r="C46" s="217"/>
      <c r="D46" s="218"/>
      <c r="E46" s="218"/>
      <c r="F46" s="218"/>
      <c r="G46" s="219"/>
      <c r="H46" s="220"/>
      <c r="I46" s="218"/>
      <c r="J46" s="218"/>
      <c r="K46" s="221"/>
      <c r="L46" s="222"/>
    </row>
    <row r="47" spans="1:12" s="155" customFormat="1" ht="15.5" hidden="1" x14ac:dyDescent="0.35">
      <c r="B47" s="189"/>
      <c r="C47" s="217"/>
      <c r="D47" s="218"/>
      <c r="E47" s="218"/>
      <c r="F47" s="218"/>
      <c r="G47" s="219"/>
      <c r="H47" s="220"/>
      <c r="I47" s="218"/>
      <c r="J47" s="218"/>
      <c r="K47" s="221"/>
      <c r="L47" s="222"/>
    </row>
    <row r="48" spans="1:12" s="155" customFormat="1" ht="15.5" hidden="1" x14ac:dyDescent="0.35">
      <c r="B48" s="189"/>
      <c r="C48" s="217"/>
      <c r="D48" s="218"/>
      <c r="E48" s="218"/>
      <c r="F48" s="218"/>
      <c r="G48" s="219"/>
      <c r="H48" s="220"/>
      <c r="I48" s="218"/>
      <c r="J48" s="218"/>
      <c r="K48" s="221"/>
      <c r="L48" s="222"/>
    </row>
    <row r="49" spans="2:12" s="156" customFormat="1" ht="15.5" hidden="1" x14ac:dyDescent="0.35">
      <c r="B49" s="189"/>
      <c r="C49" s="129"/>
      <c r="D49" s="212"/>
      <c r="E49" s="212"/>
      <c r="F49" s="212"/>
      <c r="G49" s="213"/>
      <c r="H49" s="214"/>
      <c r="I49" s="212"/>
      <c r="J49" s="212"/>
      <c r="K49" s="223"/>
      <c r="L49" s="135"/>
    </row>
    <row r="50" spans="2:12" s="156" customFormat="1" ht="15.5" hidden="1" x14ac:dyDescent="0.35">
      <c r="B50" s="189"/>
      <c r="C50" s="129"/>
      <c r="D50" s="212"/>
      <c r="E50" s="212"/>
      <c r="F50" s="212"/>
      <c r="G50" s="213"/>
      <c r="H50" s="214"/>
      <c r="I50" s="212"/>
      <c r="J50" s="212"/>
      <c r="K50" s="223"/>
      <c r="L50" s="135"/>
    </row>
    <row r="51" spans="2:12" s="156" customFormat="1" ht="15.5" hidden="1" x14ac:dyDescent="0.35">
      <c r="B51" s="189"/>
      <c r="C51" s="129"/>
      <c r="D51" s="212"/>
      <c r="E51" s="212"/>
      <c r="F51" s="212"/>
      <c r="G51" s="213"/>
      <c r="H51" s="214"/>
      <c r="I51" s="212"/>
      <c r="J51" s="212"/>
      <c r="K51" s="223"/>
      <c r="L51" s="135"/>
    </row>
    <row r="52" spans="2:12" s="156" customFormat="1" ht="15.5" hidden="1" x14ac:dyDescent="0.35">
      <c r="B52" s="189"/>
      <c r="C52" s="129"/>
      <c r="D52" s="212"/>
      <c r="E52" s="212"/>
      <c r="F52" s="212"/>
      <c r="G52" s="213"/>
      <c r="H52" s="214"/>
      <c r="I52" s="212"/>
      <c r="J52" s="212"/>
      <c r="K52" s="223"/>
      <c r="L52" s="135"/>
    </row>
    <row r="53" spans="2:12" s="156" customFormat="1" ht="15.5" hidden="1" x14ac:dyDescent="0.35">
      <c r="C53" s="224"/>
      <c r="D53" s="225"/>
      <c r="E53" s="225"/>
      <c r="F53" s="225"/>
      <c r="G53" s="225"/>
      <c r="H53" s="225"/>
      <c r="I53" s="225"/>
      <c r="J53" s="225"/>
      <c r="K53" s="223"/>
      <c r="L53" s="23"/>
    </row>
    <row r="54" spans="2:12" s="156" customFormat="1" ht="15.5" x14ac:dyDescent="0.35">
      <c r="B54" s="139"/>
      <c r="C54" s="140"/>
      <c r="D54" s="141"/>
      <c r="E54" s="141"/>
      <c r="F54" s="141"/>
      <c r="G54" s="141"/>
      <c r="H54" s="141"/>
      <c r="I54" s="141"/>
      <c r="J54" s="141"/>
      <c r="K54" s="141"/>
      <c r="L54" s="135"/>
    </row>
    <row r="55" spans="2:12" s="156" customFormat="1" ht="51" customHeight="1" x14ac:dyDescent="0.35">
      <c r="B55" s="64" t="s">
        <v>37</v>
      </c>
      <c r="C55" s="420" t="s">
        <v>616</v>
      </c>
      <c r="D55" s="421"/>
      <c r="E55" s="421"/>
      <c r="F55" s="421"/>
      <c r="G55" s="421"/>
      <c r="H55" s="421"/>
      <c r="I55" s="421"/>
      <c r="J55" s="421"/>
      <c r="K55" s="422"/>
      <c r="L55" s="9"/>
    </row>
    <row r="56" spans="2:12" s="156" customFormat="1" ht="51" customHeight="1" x14ac:dyDescent="0.35">
      <c r="B56" s="64" t="s">
        <v>593</v>
      </c>
      <c r="C56" s="420" t="s">
        <v>617</v>
      </c>
      <c r="D56" s="421"/>
      <c r="E56" s="421"/>
      <c r="F56" s="421"/>
      <c r="G56" s="421"/>
      <c r="H56" s="421"/>
      <c r="I56" s="421"/>
      <c r="J56" s="421"/>
      <c r="K56" s="422"/>
      <c r="L56" s="22"/>
    </row>
    <row r="57" spans="2:12" s="155" customFormat="1" ht="93" x14ac:dyDescent="0.35">
      <c r="B57" s="128" t="s">
        <v>38</v>
      </c>
      <c r="C57" s="189" t="s">
        <v>588</v>
      </c>
      <c r="D57" s="130"/>
      <c r="E57" s="130">
        <v>40000</v>
      </c>
      <c r="F57" s="130"/>
      <c r="G57" s="131">
        <f>SUM(D57:F57)</f>
        <v>40000</v>
      </c>
      <c r="H57" s="132">
        <v>1</v>
      </c>
      <c r="I57" s="130">
        <f>26000</f>
        <v>26000</v>
      </c>
      <c r="J57" s="188" t="s">
        <v>573</v>
      </c>
      <c r="K57" s="205"/>
      <c r="L57" s="135"/>
    </row>
    <row r="58" spans="2:12" s="155" customFormat="1" ht="93" x14ac:dyDescent="0.35">
      <c r="B58" s="128" t="s">
        <v>39</v>
      </c>
      <c r="C58" s="189" t="s">
        <v>589</v>
      </c>
      <c r="D58" s="130"/>
      <c r="E58" s="130">
        <v>35000</v>
      </c>
      <c r="F58" s="130"/>
      <c r="G58" s="131">
        <f t="shared" ref="G58:G66" si="5">SUM(D58:F58)</f>
        <v>35000</v>
      </c>
      <c r="H58" s="132">
        <v>1</v>
      </c>
      <c r="I58" s="130">
        <f>24000</f>
        <v>24000</v>
      </c>
      <c r="J58" s="188" t="s">
        <v>574</v>
      </c>
      <c r="K58" s="205"/>
      <c r="L58" s="135"/>
    </row>
    <row r="59" spans="2:12" s="155" customFormat="1" ht="139.5" x14ac:dyDescent="0.35">
      <c r="B59" s="128" t="s">
        <v>40</v>
      </c>
      <c r="C59" s="189" t="s">
        <v>590</v>
      </c>
      <c r="D59" s="130"/>
      <c r="E59" s="130">
        <v>30000</v>
      </c>
      <c r="F59" s="130"/>
      <c r="G59" s="131">
        <f t="shared" si="5"/>
        <v>30000</v>
      </c>
      <c r="H59" s="132">
        <v>1</v>
      </c>
      <c r="I59" s="130">
        <f>29574</f>
        <v>29574</v>
      </c>
      <c r="J59" s="188" t="s">
        <v>575</v>
      </c>
      <c r="K59" s="205"/>
      <c r="L59" s="135"/>
    </row>
    <row r="60" spans="2:12" s="155" customFormat="1" ht="93" x14ac:dyDescent="0.35">
      <c r="B60" s="128" t="s">
        <v>41</v>
      </c>
      <c r="C60" s="189" t="s">
        <v>585</v>
      </c>
      <c r="D60" s="130"/>
      <c r="E60" s="130">
        <v>35000</v>
      </c>
      <c r="F60" s="130"/>
      <c r="G60" s="131">
        <f t="shared" si="5"/>
        <v>35000</v>
      </c>
      <c r="H60" s="132">
        <v>1</v>
      </c>
      <c r="I60" s="130">
        <f>22503</f>
        <v>22503</v>
      </c>
      <c r="J60" s="188" t="s">
        <v>576</v>
      </c>
      <c r="K60" s="205"/>
      <c r="L60" s="135"/>
    </row>
    <row r="61" spans="2:12" s="155" customFormat="1" ht="170.5" x14ac:dyDescent="0.35">
      <c r="B61" s="128" t="s">
        <v>42</v>
      </c>
      <c r="C61" s="189" t="s">
        <v>618</v>
      </c>
      <c r="D61" s="207"/>
      <c r="E61" s="130">
        <v>29100</v>
      </c>
      <c r="F61" s="130"/>
      <c r="G61" s="131">
        <f t="shared" ref="G61:G63" si="6">SUM(D61:F61)</f>
        <v>29100</v>
      </c>
      <c r="H61" s="132">
        <v>1</v>
      </c>
      <c r="I61" s="130"/>
      <c r="J61" s="188" t="s">
        <v>577</v>
      </c>
      <c r="K61" s="205"/>
      <c r="L61" s="135"/>
    </row>
    <row r="62" spans="2:12" s="155" customFormat="1" ht="151.5" customHeight="1" x14ac:dyDescent="0.35">
      <c r="B62" s="128" t="s">
        <v>43</v>
      </c>
      <c r="C62" s="189" t="s">
        <v>619</v>
      </c>
      <c r="D62" s="130"/>
      <c r="E62" s="130">
        <v>35000</v>
      </c>
      <c r="F62" s="130"/>
      <c r="G62" s="131">
        <f t="shared" si="6"/>
        <v>35000</v>
      </c>
      <c r="H62" s="132">
        <v>1</v>
      </c>
      <c r="I62" s="130"/>
      <c r="J62" s="188"/>
      <c r="K62" s="205"/>
      <c r="L62" s="135"/>
    </row>
    <row r="63" spans="2:12" s="155" customFormat="1" ht="77.5" x14ac:dyDescent="0.35">
      <c r="B63" s="128" t="s">
        <v>44</v>
      </c>
      <c r="C63" s="189" t="s">
        <v>620</v>
      </c>
      <c r="D63" s="130"/>
      <c r="E63" s="130">
        <v>45000</v>
      </c>
      <c r="F63" s="130"/>
      <c r="G63" s="131">
        <f t="shared" si="6"/>
        <v>45000</v>
      </c>
      <c r="H63" s="132">
        <v>1</v>
      </c>
      <c r="I63" s="130">
        <f>43546</f>
        <v>43546</v>
      </c>
      <c r="J63" s="188"/>
      <c r="K63" s="205"/>
      <c r="L63" s="135"/>
    </row>
    <row r="64" spans="2:12" s="156" customFormat="1" ht="15.5" hidden="1" x14ac:dyDescent="0.35">
      <c r="B64" s="128" t="s">
        <v>43</v>
      </c>
      <c r="C64" s="189"/>
      <c r="D64" s="130"/>
      <c r="E64" s="130"/>
      <c r="F64" s="130"/>
      <c r="G64" s="131">
        <f t="shared" si="5"/>
        <v>0</v>
      </c>
      <c r="H64" s="132"/>
      <c r="I64" s="130"/>
      <c r="J64" s="133"/>
      <c r="K64" s="134"/>
      <c r="L64" s="135"/>
    </row>
    <row r="65" spans="1:12" s="156" customFormat="1" ht="15.5" hidden="1" x14ac:dyDescent="0.35">
      <c r="A65" s="160"/>
      <c r="B65" s="128" t="s">
        <v>44</v>
      </c>
      <c r="C65" s="136"/>
      <c r="D65" s="133"/>
      <c r="E65" s="133"/>
      <c r="F65" s="133"/>
      <c r="G65" s="131">
        <f t="shared" si="5"/>
        <v>0</v>
      </c>
      <c r="H65" s="137"/>
      <c r="I65" s="133"/>
      <c r="J65" s="133"/>
      <c r="K65" s="138"/>
      <c r="L65" s="135"/>
    </row>
    <row r="66" spans="1:12" s="160" customFormat="1" ht="15.5" hidden="1" x14ac:dyDescent="0.35">
      <c r="B66" s="128" t="s">
        <v>45</v>
      </c>
      <c r="C66" s="136"/>
      <c r="D66" s="133"/>
      <c r="E66" s="133"/>
      <c r="F66" s="133"/>
      <c r="G66" s="131">
        <f t="shared" si="5"/>
        <v>0</v>
      </c>
      <c r="H66" s="137"/>
      <c r="I66" s="133"/>
      <c r="J66" s="133"/>
      <c r="K66" s="138"/>
      <c r="L66" s="135"/>
    </row>
    <row r="67" spans="1:12" s="160" customFormat="1" ht="15.5" x14ac:dyDescent="0.35">
      <c r="A67" s="156"/>
      <c r="B67" s="156"/>
      <c r="C67" s="64" t="s">
        <v>19</v>
      </c>
      <c r="D67" s="10">
        <f>SUM(D57:D66)</f>
        <v>0</v>
      </c>
      <c r="E67" s="10">
        <f>SUM(E57:E66)</f>
        <v>249100</v>
      </c>
      <c r="F67" s="10">
        <f>SUM(F57:F66)</f>
        <v>0</v>
      </c>
      <c r="G67" s="12">
        <f>SUM(G57:G66)</f>
        <v>249100</v>
      </c>
      <c r="H67" s="10">
        <f>(H57*G57)+(H58*G58)+(H59*G59)+(H60*G60)+(H61*G61)+(H62*G62)+(H63*G63)+(H64*G64)+(H65*G65)+(H66*G66)</f>
        <v>249100</v>
      </c>
      <c r="I67" s="10">
        <f>SUM(I57:I66)</f>
        <v>145623</v>
      </c>
      <c r="J67" s="122"/>
      <c r="K67" s="138"/>
      <c r="L67" s="23"/>
    </row>
    <row r="68" spans="1:12" s="156" customFormat="1" ht="51" customHeight="1" x14ac:dyDescent="0.35">
      <c r="B68" s="64" t="s">
        <v>46</v>
      </c>
      <c r="C68" s="420" t="s">
        <v>621</v>
      </c>
      <c r="D68" s="421"/>
      <c r="E68" s="421"/>
      <c r="F68" s="421"/>
      <c r="G68" s="421"/>
      <c r="H68" s="421"/>
      <c r="I68" s="421"/>
      <c r="J68" s="421"/>
      <c r="K68" s="422"/>
      <c r="L68" s="22"/>
    </row>
    <row r="69" spans="1:12" s="155" customFormat="1" ht="108.5" x14ac:dyDescent="0.35">
      <c r="B69" s="128" t="s">
        <v>47</v>
      </c>
      <c r="C69" s="155" t="s">
        <v>584</v>
      </c>
      <c r="D69" s="133"/>
      <c r="E69" s="130"/>
      <c r="F69" s="133">
        <v>30000</v>
      </c>
      <c r="G69" s="131">
        <f>SUM(D69:F69)</f>
        <v>30000</v>
      </c>
      <c r="H69" s="132">
        <v>1</v>
      </c>
      <c r="I69" s="130">
        <v>29449.38</v>
      </c>
      <c r="J69" s="133"/>
      <c r="K69" s="205"/>
      <c r="L69" s="135"/>
    </row>
    <row r="70" spans="1:12" s="155" customFormat="1" ht="46.5" x14ac:dyDescent="0.35">
      <c r="B70" s="128" t="s">
        <v>48</v>
      </c>
      <c r="C70" s="243" t="s">
        <v>632</v>
      </c>
      <c r="D70" s="130"/>
      <c r="E70" s="130"/>
      <c r="F70" s="130">
        <v>30000</v>
      </c>
      <c r="G70" s="131">
        <f t="shared" ref="G70:G79" si="7">SUM(D70:F70)</f>
        <v>30000</v>
      </c>
      <c r="H70" s="132">
        <v>1</v>
      </c>
      <c r="I70" s="130">
        <v>27371.25</v>
      </c>
      <c r="J70" s="133"/>
      <c r="K70" s="205"/>
      <c r="L70" s="135"/>
    </row>
    <row r="71" spans="1:12" s="155" customFormat="1" ht="77.5" x14ac:dyDescent="0.35">
      <c r="B71" s="128" t="s">
        <v>49</v>
      </c>
      <c r="C71" s="155" t="s">
        <v>622</v>
      </c>
      <c r="D71" s="130"/>
      <c r="E71" s="130"/>
      <c r="F71" s="130">
        <v>30000</v>
      </c>
      <c r="G71" s="131">
        <f t="shared" si="7"/>
        <v>30000</v>
      </c>
      <c r="H71" s="132">
        <v>1</v>
      </c>
      <c r="I71" s="130">
        <v>16961.140000000003</v>
      </c>
      <c r="J71" s="133"/>
      <c r="K71" s="205"/>
      <c r="L71" s="135"/>
    </row>
    <row r="72" spans="1:12" s="155" customFormat="1" ht="108.5" x14ac:dyDescent="0.35">
      <c r="B72" s="128" t="s">
        <v>50</v>
      </c>
      <c r="C72" s="243" t="s">
        <v>633</v>
      </c>
      <c r="D72" s="130"/>
      <c r="E72" s="130"/>
      <c r="F72" s="130">
        <v>27500</v>
      </c>
      <c r="G72" s="131">
        <f t="shared" si="7"/>
        <v>27500</v>
      </c>
      <c r="H72" s="132">
        <v>1</v>
      </c>
      <c r="I72" s="130">
        <v>25090.31</v>
      </c>
      <c r="J72" s="133"/>
      <c r="K72" s="205"/>
      <c r="L72" s="135"/>
    </row>
    <row r="73" spans="1:12" s="155" customFormat="1" ht="124" x14ac:dyDescent="0.35">
      <c r="B73" s="128" t="s">
        <v>51</v>
      </c>
      <c r="C73" s="155" t="s">
        <v>624</v>
      </c>
      <c r="D73" s="130"/>
      <c r="E73" s="130"/>
      <c r="F73" s="130">
        <v>27500</v>
      </c>
      <c r="G73" s="131">
        <f t="shared" si="7"/>
        <v>27500</v>
      </c>
      <c r="H73" s="132">
        <v>1</v>
      </c>
      <c r="I73" s="130">
        <v>18900.810000000001</v>
      </c>
      <c r="J73" s="133"/>
      <c r="K73" s="205"/>
      <c r="L73" s="135"/>
    </row>
    <row r="74" spans="1:12" s="155" customFormat="1" ht="93" x14ac:dyDescent="0.35">
      <c r="B74" s="128" t="s">
        <v>52</v>
      </c>
      <c r="C74" s="189" t="s">
        <v>623</v>
      </c>
      <c r="D74" s="130"/>
      <c r="E74" s="130"/>
      <c r="F74" s="207">
        <v>10000</v>
      </c>
      <c r="G74" s="131">
        <f t="shared" si="7"/>
        <v>10000</v>
      </c>
      <c r="H74" s="132"/>
      <c r="I74" s="130">
        <v>9123.75</v>
      </c>
      <c r="J74" s="133"/>
      <c r="K74" s="205"/>
      <c r="L74" s="135"/>
    </row>
    <row r="75" spans="1:12" s="156" customFormat="1" ht="62" x14ac:dyDescent="0.35">
      <c r="B75" s="128" t="s">
        <v>53</v>
      </c>
      <c r="C75" s="136" t="s">
        <v>625</v>
      </c>
      <c r="D75" s="130"/>
      <c r="E75" s="130"/>
      <c r="F75" s="210">
        <v>20000</v>
      </c>
      <c r="G75" s="131">
        <f t="shared" si="7"/>
        <v>20000</v>
      </c>
      <c r="H75" s="132">
        <v>1</v>
      </c>
      <c r="I75" s="130">
        <v>18229.72</v>
      </c>
      <c r="J75" s="133"/>
      <c r="K75" s="134"/>
      <c r="L75" s="135"/>
    </row>
    <row r="76" spans="1:12" s="230" customFormat="1" ht="77.5" x14ac:dyDescent="0.35">
      <c r="B76" s="237" t="s">
        <v>54</v>
      </c>
      <c r="C76" s="238" t="s">
        <v>626</v>
      </c>
      <c r="D76" s="239"/>
      <c r="E76" s="239"/>
      <c r="F76" s="240">
        <v>10000</v>
      </c>
      <c r="G76" s="241">
        <f t="shared" si="7"/>
        <v>10000</v>
      </c>
      <c r="H76" s="232"/>
      <c r="I76" s="239">
        <v>6895</v>
      </c>
      <c r="J76" s="179"/>
      <c r="K76" s="233"/>
      <c r="L76" s="234"/>
    </row>
    <row r="77" spans="1:12" s="230" customFormat="1" ht="62" x14ac:dyDescent="0.35">
      <c r="B77" s="237" t="s">
        <v>592</v>
      </c>
      <c r="C77" s="242" t="s">
        <v>627</v>
      </c>
      <c r="D77" s="240"/>
      <c r="E77" s="240"/>
      <c r="F77" s="240">
        <v>5000</v>
      </c>
      <c r="G77" s="241">
        <f t="shared" si="7"/>
        <v>5000</v>
      </c>
      <c r="H77" s="235"/>
      <c r="I77" s="179"/>
      <c r="J77" s="179"/>
      <c r="K77" s="236"/>
      <c r="L77" s="234"/>
    </row>
    <row r="78" spans="1:12" s="230" customFormat="1" ht="62" x14ac:dyDescent="0.35">
      <c r="B78" s="237" t="s">
        <v>631</v>
      </c>
      <c r="C78" s="242" t="s">
        <v>634</v>
      </c>
      <c r="D78" s="240"/>
      <c r="E78" s="240"/>
      <c r="F78" s="240">
        <v>15000</v>
      </c>
      <c r="G78" s="241">
        <f t="shared" si="7"/>
        <v>15000</v>
      </c>
      <c r="H78" s="235"/>
      <c r="I78" s="179"/>
      <c r="J78" s="179"/>
      <c r="K78" s="236"/>
      <c r="L78" s="234"/>
    </row>
    <row r="79" spans="1:12" s="156" customFormat="1" ht="15.5" hidden="1" x14ac:dyDescent="0.35">
      <c r="B79" s="128" t="s">
        <v>52</v>
      </c>
      <c r="C79" s="136"/>
      <c r="D79" s="210"/>
      <c r="E79" s="210"/>
      <c r="F79" s="210">
        <v>0</v>
      </c>
      <c r="G79" s="131">
        <f t="shared" si="7"/>
        <v>0</v>
      </c>
      <c r="H79" s="137"/>
      <c r="I79" s="133"/>
      <c r="J79" s="133"/>
      <c r="K79" s="138"/>
      <c r="L79" s="135"/>
    </row>
    <row r="80" spans="1:12" s="156" customFormat="1" ht="15.5" x14ac:dyDescent="0.35">
      <c r="C80" s="64" t="s">
        <v>19</v>
      </c>
      <c r="D80" s="12">
        <f>SUM(D69:D79)</f>
        <v>0</v>
      </c>
      <c r="E80" s="12">
        <f>SUM(E69:E79)</f>
        <v>0</v>
      </c>
      <c r="F80" s="12">
        <f>SUM(F69:F79)</f>
        <v>205000</v>
      </c>
      <c r="G80" s="12">
        <f>SUM(G69:G79)</f>
        <v>205000</v>
      </c>
      <c r="H80" s="10">
        <f>(H69*G69)+(H70*G70)+(H71*G71)+(H72*G72)+(H73*G73)+(H75*G75)+(H76*G76)+(H77*G77)+(H78*G78)+(H79*G79)</f>
        <v>165000</v>
      </c>
      <c r="I80" s="12">
        <f>SUM(I69:I79)</f>
        <v>152021.35999999999</v>
      </c>
      <c r="J80" s="12">
        <f>SUM(J69:J79)</f>
        <v>0</v>
      </c>
      <c r="K80" s="12">
        <f>SUM(K69:K79)</f>
        <v>0</v>
      </c>
      <c r="L80" s="23"/>
    </row>
    <row r="81" spans="1:12" s="156" customFormat="1" ht="51" customHeight="1" x14ac:dyDescent="0.35">
      <c r="B81" s="64" t="s">
        <v>55</v>
      </c>
      <c r="C81" s="420" t="s">
        <v>628</v>
      </c>
      <c r="D81" s="421"/>
      <c r="E81" s="421"/>
      <c r="F81" s="421"/>
      <c r="G81" s="421"/>
      <c r="H81" s="421"/>
      <c r="I81" s="421"/>
      <c r="J81" s="421"/>
      <c r="K81" s="422"/>
      <c r="L81" s="22"/>
    </row>
    <row r="82" spans="1:12" s="155" customFormat="1" ht="77.5" x14ac:dyDescent="0.35">
      <c r="B82" s="128" t="s">
        <v>56</v>
      </c>
      <c r="C82" s="155" t="s">
        <v>591</v>
      </c>
      <c r="D82" s="130">
        <v>0</v>
      </c>
      <c r="E82" s="130"/>
      <c r="F82" s="130">
        <v>20000</v>
      </c>
      <c r="G82" s="131">
        <f>SUM(D82:F82)</f>
        <v>20000</v>
      </c>
      <c r="H82" s="132">
        <v>1</v>
      </c>
      <c r="I82" s="130"/>
      <c r="J82" s="133"/>
      <c r="K82" s="205"/>
      <c r="L82" s="135"/>
    </row>
    <row r="83" spans="1:12" s="155" customFormat="1" ht="93" x14ac:dyDescent="0.35">
      <c r="B83" s="128" t="s">
        <v>57</v>
      </c>
      <c r="C83" s="189" t="s">
        <v>587</v>
      </c>
      <c r="D83" s="130">
        <v>0</v>
      </c>
      <c r="E83" s="130"/>
      <c r="F83" s="130">
        <v>20000</v>
      </c>
      <c r="G83" s="131">
        <f t="shared" ref="G83:G90" si="8">SUM(D83:F83)</f>
        <v>20000</v>
      </c>
      <c r="H83" s="132">
        <v>1</v>
      </c>
      <c r="I83" s="130"/>
      <c r="J83" s="133"/>
      <c r="K83" s="205"/>
      <c r="L83" s="135"/>
    </row>
    <row r="84" spans="1:12" s="155" customFormat="1" ht="93" x14ac:dyDescent="0.35">
      <c r="B84" s="128" t="s">
        <v>58</v>
      </c>
      <c r="C84" s="189" t="s">
        <v>629</v>
      </c>
      <c r="D84" s="130">
        <v>0</v>
      </c>
      <c r="E84" s="130"/>
      <c r="F84" s="130">
        <v>20000</v>
      </c>
      <c r="G84" s="131">
        <f t="shared" si="8"/>
        <v>20000</v>
      </c>
      <c r="H84" s="132">
        <v>1</v>
      </c>
      <c r="I84" s="130"/>
      <c r="J84" s="133"/>
      <c r="K84" s="205"/>
      <c r="L84" s="135"/>
    </row>
    <row r="85" spans="1:12" s="155" customFormat="1" ht="77.5" x14ac:dyDescent="0.35">
      <c r="A85" s="149"/>
      <c r="B85" s="128" t="s">
        <v>59</v>
      </c>
      <c r="C85" s="189" t="s">
        <v>594</v>
      </c>
      <c r="D85" s="130">
        <v>0</v>
      </c>
      <c r="E85" s="130"/>
      <c r="F85" s="133">
        <v>20000</v>
      </c>
      <c r="G85" s="131">
        <f t="shared" si="8"/>
        <v>20000</v>
      </c>
      <c r="H85" s="132">
        <v>1</v>
      </c>
      <c r="I85" s="130"/>
      <c r="J85" s="133"/>
      <c r="K85" s="205"/>
      <c r="L85" s="135"/>
    </row>
    <row r="86" spans="1:12" s="149" customFormat="1" ht="77.5" x14ac:dyDescent="0.35">
      <c r="A86" s="155"/>
      <c r="B86" s="128" t="s">
        <v>60</v>
      </c>
      <c r="C86" s="189" t="s">
        <v>630</v>
      </c>
      <c r="D86" s="130">
        <v>0</v>
      </c>
      <c r="E86" s="130"/>
      <c r="F86" s="133">
        <v>20000</v>
      </c>
      <c r="G86" s="131">
        <f t="shared" ref="G86:G87" si="9">SUM(D86:F86)</f>
        <v>20000</v>
      </c>
      <c r="H86" s="132">
        <v>1</v>
      </c>
      <c r="I86" s="130"/>
      <c r="J86" s="133"/>
      <c r="K86" s="205"/>
      <c r="L86" s="135"/>
    </row>
    <row r="87" spans="1:12" s="155" customFormat="1" ht="62" x14ac:dyDescent="0.35">
      <c r="A87" s="149"/>
      <c r="B87" s="128" t="s">
        <v>61</v>
      </c>
      <c r="C87" s="211" t="s">
        <v>586</v>
      </c>
      <c r="D87" s="130"/>
      <c r="E87" s="130"/>
      <c r="F87" s="133">
        <v>25000</v>
      </c>
      <c r="G87" s="131">
        <f t="shared" si="9"/>
        <v>25000</v>
      </c>
      <c r="H87" s="132">
        <v>1</v>
      </c>
      <c r="I87" s="130"/>
      <c r="J87" s="133"/>
      <c r="K87" s="205"/>
      <c r="L87" s="135"/>
    </row>
    <row r="88" spans="1:12" s="156" customFormat="1" ht="15.5" hidden="1" x14ac:dyDescent="0.35">
      <c r="B88" s="128" t="s">
        <v>61</v>
      </c>
      <c r="C88" s="189"/>
      <c r="D88" s="130"/>
      <c r="E88" s="130"/>
      <c r="F88" s="130"/>
      <c r="G88" s="131">
        <f t="shared" si="8"/>
        <v>0</v>
      </c>
      <c r="H88" s="132"/>
      <c r="I88" s="130"/>
      <c r="J88" s="133"/>
      <c r="K88" s="134"/>
      <c r="L88" s="135"/>
    </row>
    <row r="89" spans="1:12" s="156" customFormat="1" ht="15.5" hidden="1" x14ac:dyDescent="0.35">
      <c r="B89" s="128" t="s">
        <v>62</v>
      </c>
      <c r="C89" s="136"/>
      <c r="D89" s="133"/>
      <c r="E89" s="133"/>
      <c r="F89" s="133"/>
      <c r="G89" s="131">
        <f t="shared" si="8"/>
        <v>0</v>
      </c>
      <c r="H89" s="137"/>
      <c r="I89" s="133"/>
      <c r="J89" s="133"/>
      <c r="K89" s="138"/>
      <c r="L89" s="135"/>
    </row>
    <row r="90" spans="1:12" s="156" customFormat="1" ht="15.5" hidden="1" x14ac:dyDescent="0.35">
      <c r="B90" s="128" t="s">
        <v>63</v>
      </c>
      <c r="C90" s="136"/>
      <c r="D90" s="133"/>
      <c r="E90" s="133"/>
      <c r="F90" s="133"/>
      <c r="G90" s="131">
        <f t="shared" si="8"/>
        <v>0</v>
      </c>
      <c r="H90" s="137"/>
      <c r="I90" s="133"/>
      <c r="J90" s="133"/>
      <c r="K90" s="138"/>
      <c r="L90" s="135"/>
    </row>
    <row r="91" spans="1:12" s="156" customFormat="1" ht="15.5" x14ac:dyDescent="0.35">
      <c r="C91" s="64" t="s">
        <v>19</v>
      </c>
      <c r="D91" s="12">
        <f>SUM(D82:D90)</f>
        <v>0</v>
      </c>
      <c r="E91" s="12">
        <f>SUM(E82:E90)</f>
        <v>0</v>
      </c>
      <c r="F91" s="12">
        <f>SUM(F82:F90)</f>
        <v>125000</v>
      </c>
      <c r="G91" s="12">
        <f>SUM(G82:G90)</f>
        <v>125000</v>
      </c>
      <c r="H91" s="10">
        <f>(H82*G82)+(H83*G83)+(H84*G84)+(H85*G85)+(H86*G86)+(H87*G87)+(H88*G88)+(H89*G89)+(H90*G90)</f>
        <v>125000</v>
      </c>
      <c r="I91" s="111">
        <f>SUM(I82:I90)</f>
        <v>0</v>
      </c>
      <c r="J91" s="123"/>
      <c r="K91" s="138"/>
      <c r="L91" s="23"/>
    </row>
    <row r="92" spans="1:12" s="156" customFormat="1" ht="51" hidden="1" customHeight="1" x14ac:dyDescent="0.35">
      <c r="B92" s="64" t="s">
        <v>64</v>
      </c>
      <c r="C92" s="440"/>
      <c r="D92" s="441"/>
      <c r="E92" s="441"/>
      <c r="F92" s="441"/>
      <c r="G92" s="441"/>
      <c r="H92" s="441"/>
      <c r="I92" s="441"/>
      <c r="J92" s="441"/>
      <c r="K92" s="442"/>
      <c r="L92" s="22"/>
    </row>
    <row r="93" spans="1:12" s="156" customFormat="1" ht="15.5" hidden="1" x14ac:dyDescent="0.35">
      <c r="B93" s="128" t="s">
        <v>65</v>
      </c>
      <c r="C93" s="129"/>
      <c r="D93" s="130"/>
      <c r="E93" s="130"/>
      <c r="F93" s="130"/>
      <c r="G93" s="131">
        <f>SUM(D93:F93)</f>
        <v>0</v>
      </c>
      <c r="H93" s="132"/>
      <c r="I93" s="130"/>
      <c r="J93" s="133"/>
      <c r="K93" s="134"/>
      <c r="L93" s="135"/>
    </row>
    <row r="94" spans="1:12" s="156" customFormat="1" ht="15.5" hidden="1" x14ac:dyDescent="0.35">
      <c r="B94" s="128" t="s">
        <v>66</v>
      </c>
      <c r="C94" s="129"/>
      <c r="D94" s="130"/>
      <c r="E94" s="130"/>
      <c r="F94" s="130"/>
      <c r="G94" s="131">
        <f t="shared" ref="G94:G100" si="10">SUM(D94:F94)</f>
        <v>0</v>
      </c>
      <c r="H94" s="132"/>
      <c r="I94" s="130"/>
      <c r="J94" s="133"/>
      <c r="K94" s="134"/>
      <c r="L94" s="135"/>
    </row>
    <row r="95" spans="1:12" s="156" customFormat="1" ht="15.5" hidden="1" x14ac:dyDescent="0.35">
      <c r="B95" s="128" t="s">
        <v>67</v>
      </c>
      <c r="C95" s="129"/>
      <c r="D95" s="130"/>
      <c r="E95" s="130"/>
      <c r="F95" s="130"/>
      <c r="G95" s="131">
        <f t="shared" si="10"/>
        <v>0</v>
      </c>
      <c r="H95" s="132"/>
      <c r="I95" s="130"/>
      <c r="J95" s="133"/>
      <c r="K95" s="134"/>
      <c r="L95" s="135"/>
    </row>
    <row r="96" spans="1:12" s="156" customFormat="1" ht="15.5" hidden="1" x14ac:dyDescent="0.35">
      <c r="B96" s="128" t="s">
        <v>68</v>
      </c>
      <c r="C96" s="129"/>
      <c r="D96" s="130"/>
      <c r="E96" s="130"/>
      <c r="F96" s="130"/>
      <c r="G96" s="131">
        <f t="shared" si="10"/>
        <v>0</v>
      </c>
      <c r="H96" s="132"/>
      <c r="I96" s="130"/>
      <c r="J96" s="133"/>
      <c r="K96" s="134"/>
      <c r="L96" s="135"/>
    </row>
    <row r="97" spans="2:12" s="156" customFormat="1" ht="15.5" hidden="1" x14ac:dyDescent="0.35">
      <c r="B97" s="128" t="s">
        <v>69</v>
      </c>
      <c r="C97" s="129"/>
      <c r="D97" s="130"/>
      <c r="E97" s="130"/>
      <c r="F97" s="130"/>
      <c r="G97" s="131">
        <f t="shared" si="10"/>
        <v>0</v>
      </c>
      <c r="H97" s="132"/>
      <c r="I97" s="130"/>
      <c r="J97" s="133"/>
      <c r="K97" s="134"/>
      <c r="L97" s="135"/>
    </row>
    <row r="98" spans="2:12" s="156" customFormat="1" ht="15.5" hidden="1" x14ac:dyDescent="0.35">
      <c r="B98" s="128" t="s">
        <v>70</v>
      </c>
      <c r="C98" s="129"/>
      <c r="D98" s="130"/>
      <c r="E98" s="130"/>
      <c r="F98" s="130"/>
      <c r="G98" s="131">
        <f t="shared" si="10"/>
        <v>0</v>
      </c>
      <c r="H98" s="132"/>
      <c r="I98" s="130"/>
      <c r="J98" s="133"/>
      <c r="K98" s="134"/>
      <c r="L98" s="135"/>
    </row>
    <row r="99" spans="2:12" s="156" customFormat="1" ht="15.5" hidden="1" x14ac:dyDescent="0.35">
      <c r="B99" s="128" t="s">
        <v>71</v>
      </c>
      <c r="C99" s="136"/>
      <c r="D99" s="133"/>
      <c r="E99" s="133"/>
      <c r="F99" s="133"/>
      <c r="G99" s="131">
        <f t="shared" si="10"/>
        <v>0</v>
      </c>
      <c r="H99" s="137"/>
      <c r="I99" s="133"/>
      <c r="J99" s="133"/>
      <c r="K99" s="138"/>
      <c r="L99" s="135"/>
    </row>
    <row r="100" spans="2:12" s="156" customFormat="1" ht="15.5" hidden="1" x14ac:dyDescent="0.35">
      <c r="B100" s="128" t="s">
        <v>72</v>
      </c>
      <c r="C100" s="136"/>
      <c r="D100" s="133"/>
      <c r="E100" s="133"/>
      <c r="F100" s="133"/>
      <c r="G100" s="131">
        <f t="shared" si="10"/>
        <v>0</v>
      </c>
      <c r="H100" s="137"/>
      <c r="I100" s="133"/>
      <c r="J100" s="133"/>
      <c r="K100" s="138"/>
      <c r="L100" s="135"/>
    </row>
    <row r="101" spans="2:12" s="156" customFormat="1" ht="15.5" hidden="1" x14ac:dyDescent="0.35">
      <c r="C101" s="64" t="s">
        <v>19</v>
      </c>
      <c r="D101" s="10">
        <f>SUM(D93:D100)</f>
        <v>0</v>
      </c>
      <c r="E101" s="10">
        <f>SUM(E93:E100)</f>
        <v>0</v>
      </c>
      <c r="F101" s="10">
        <f>SUM(F93:F100)</f>
        <v>0</v>
      </c>
      <c r="G101" s="10">
        <f>SUM(G93:G100)</f>
        <v>0</v>
      </c>
      <c r="H101" s="10">
        <f>(H93*G93)+(H94*G94)+(H95*G95)+(H96*G96)+(H97*G97)+(H98*G98)+(H99*G99)+(H100*G100)</f>
        <v>0</v>
      </c>
      <c r="I101" s="111">
        <f>SUM(I93:I100)</f>
        <v>0</v>
      </c>
      <c r="J101" s="123"/>
      <c r="K101" s="138"/>
      <c r="L101" s="23"/>
    </row>
    <row r="102" spans="2:12" s="156" customFormat="1" ht="15.75" customHeight="1" x14ac:dyDescent="0.35">
      <c r="B102" s="4"/>
      <c r="C102" s="139"/>
      <c r="D102" s="142"/>
      <c r="E102" s="142"/>
      <c r="F102" s="142"/>
      <c r="G102" s="142"/>
      <c r="H102" s="142"/>
      <c r="I102" s="142"/>
      <c r="J102" s="142"/>
      <c r="K102" s="139"/>
      <c r="L102" s="2"/>
    </row>
    <row r="103" spans="2:12" s="156" customFormat="1" ht="51" hidden="1" customHeight="1" x14ac:dyDescent="0.35">
      <c r="B103" s="64" t="s">
        <v>73</v>
      </c>
      <c r="C103" s="417"/>
      <c r="D103" s="418"/>
      <c r="E103" s="418"/>
      <c r="F103" s="418"/>
      <c r="G103" s="418"/>
      <c r="H103" s="418"/>
      <c r="I103" s="418"/>
      <c r="J103" s="418"/>
      <c r="K103" s="419"/>
      <c r="L103" s="9"/>
    </row>
    <row r="104" spans="2:12" s="156" customFormat="1" ht="51" hidden="1" customHeight="1" x14ac:dyDescent="0.35">
      <c r="B104" s="64" t="s">
        <v>74</v>
      </c>
      <c r="C104" s="440"/>
      <c r="D104" s="441"/>
      <c r="E104" s="441"/>
      <c r="F104" s="441"/>
      <c r="G104" s="441"/>
      <c r="H104" s="441"/>
      <c r="I104" s="441"/>
      <c r="J104" s="441"/>
      <c r="K104" s="442"/>
      <c r="L104" s="22"/>
    </row>
    <row r="105" spans="2:12" s="156" customFormat="1" ht="15.5" hidden="1" x14ac:dyDescent="0.35">
      <c r="B105" s="128" t="s">
        <v>75</v>
      </c>
      <c r="D105" s="130"/>
      <c r="E105" s="130"/>
      <c r="F105" s="130"/>
      <c r="G105" s="131">
        <f>SUM(D105:F105)</f>
        <v>0</v>
      </c>
      <c r="H105" s="132"/>
      <c r="I105" s="130"/>
      <c r="J105" s="133"/>
      <c r="K105" s="134"/>
      <c r="L105" s="135"/>
    </row>
    <row r="106" spans="2:12" s="156" customFormat="1" ht="15.5" hidden="1" x14ac:dyDescent="0.35">
      <c r="B106" s="128" t="s">
        <v>76</v>
      </c>
      <c r="C106" s="189"/>
      <c r="D106" s="130"/>
      <c r="E106" s="130"/>
      <c r="F106" s="130"/>
      <c r="G106" s="131">
        <f t="shared" ref="G106:G112" si="11">SUM(D106:F106)</f>
        <v>0</v>
      </c>
      <c r="H106" s="132"/>
      <c r="I106" s="130"/>
      <c r="J106" s="133"/>
      <c r="K106" s="134"/>
      <c r="L106" s="135"/>
    </row>
    <row r="107" spans="2:12" s="156" customFormat="1" ht="15.5" hidden="1" x14ac:dyDescent="0.35">
      <c r="B107" s="128" t="s">
        <v>77</v>
      </c>
      <c r="C107" s="155"/>
      <c r="D107" s="130"/>
      <c r="E107" s="130"/>
      <c r="F107" s="130"/>
      <c r="G107" s="131">
        <f t="shared" si="11"/>
        <v>0</v>
      </c>
      <c r="H107" s="132"/>
      <c r="I107" s="130"/>
      <c r="J107" s="133"/>
      <c r="K107" s="134"/>
      <c r="L107" s="135"/>
    </row>
    <row r="108" spans="2:12" s="156" customFormat="1" ht="15.5" hidden="1" x14ac:dyDescent="0.35">
      <c r="B108" s="128" t="s">
        <v>78</v>
      </c>
      <c r="C108" s="190"/>
      <c r="D108" s="130"/>
      <c r="E108" s="130"/>
      <c r="F108" s="130"/>
      <c r="G108" s="131">
        <f t="shared" si="11"/>
        <v>0</v>
      </c>
      <c r="H108" s="132"/>
      <c r="I108" s="130"/>
      <c r="J108" s="133"/>
      <c r="K108" s="134"/>
      <c r="L108" s="135"/>
    </row>
    <row r="109" spans="2:12" s="156" customFormat="1" ht="15.5" hidden="1" x14ac:dyDescent="0.35">
      <c r="B109" s="128" t="s">
        <v>79</v>
      </c>
      <c r="C109" s="189"/>
      <c r="D109" s="130"/>
      <c r="E109" s="130"/>
      <c r="F109" s="130"/>
      <c r="G109" s="131">
        <f t="shared" si="11"/>
        <v>0</v>
      </c>
      <c r="H109" s="132"/>
      <c r="I109" s="130"/>
      <c r="J109" s="133"/>
      <c r="K109" s="134"/>
      <c r="L109" s="135"/>
    </row>
    <row r="110" spans="2:12" s="156" customFormat="1" ht="15.5" hidden="1" x14ac:dyDescent="0.35">
      <c r="B110" s="128" t="s">
        <v>80</v>
      </c>
      <c r="C110" s="155"/>
      <c r="D110" s="130"/>
      <c r="E110" s="130"/>
      <c r="F110" s="130"/>
      <c r="G110" s="131">
        <f t="shared" si="11"/>
        <v>0</v>
      </c>
      <c r="H110" s="132"/>
      <c r="I110" s="130"/>
      <c r="J110" s="133"/>
      <c r="K110" s="134"/>
      <c r="L110" s="135"/>
    </row>
    <row r="111" spans="2:12" s="156" customFormat="1" ht="15.5" hidden="1" x14ac:dyDescent="0.35">
      <c r="B111" s="128" t="s">
        <v>81</v>
      </c>
      <c r="C111" s="136"/>
      <c r="D111" s="133"/>
      <c r="E111" s="133"/>
      <c r="F111" s="133"/>
      <c r="G111" s="131">
        <f t="shared" si="11"/>
        <v>0</v>
      </c>
      <c r="H111" s="137"/>
      <c r="I111" s="133"/>
      <c r="J111" s="133"/>
      <c r="K111" s="138"/>
      <c r="L111" s="135"/>
    </row>
    <row r="112" spans="2:12" s="156" customFormat="1" ht="15.5" hidden="1" x14ac:dyDescent="0.35">
      <c r="B112" s="128" t="s">
        <v>82</v>
      </c>
      <c r="C112" s="136"/>
      <c r="D112" s="133"/>
      <c r="E112" s="133"/>
      <c r="F112" s="133"/>
      <c r="G112" s="131">
        <f t="shared" si="11"/>
        <v>0</v>
      </c>
      <c r="H112" s="137"/>
      <c r="I112" s="133"/>
      <c r="J112" s="133"/>
      <c r="K112" s="138"/>
      <c r="L112" s="135"/>
    </row>
    <row r="113" spans="2:12" s="156" customFormat="1" ht="15.5" hidden="1" x14ac:dyDescent="0.35">
      <c r="C113" s="64" t="s">
        <v>19</v>
      </c>
      <c r="D113" s="10">
        <f>SUM(D105:D112)</f>
        <v>0</v>
      </c>
      <c r="E113" s="10">
        <f>SUM(E105:E112)</f>
        <v>0</v>
      </c>
      <c r="F113" s="10">
        <f>SUM(F105:F112)</f>
        <v>0</v>
      </c>
      <c r="G113" s="12">
        <f>SUM(G105:G112)</f>
        <v>0</v>
      </c>
      <c r="H113" s="10">
        <f>(H105*G105)+(H106*G106)+(H107*G107)+(H108*G108)+(H109*G109)+(H110*G110)+(H111*G111)+(H112*G112)</f>
        <v>0</v>
      </c>
      <c r="I113" s="111">
        <f>SUM(I105:I112)</f>
        <v>0</v>
      </c>
      <c r="J113" s="123"/>
      <c r="K113" s="138"/>
      <c r="L113" s="23"/>
    </row>
    <row r="114" spans="2:12" s="156" customFormat="1" ht="51" hidden="1" customHeight="1" x14ac:dyDescent="0.35">
      <c r="B114" s="64" t="s">
        <v>83</v>
      </c>
      <c r="C114" s="440"/>
      <c r="D114" s="441"/>
      <c r="E114" s="441"/>
      <c r="F114" s="441"/>
      <c r="G114" s="441"/>
      <c r="H114" s="441"/>
      <c r="I114" s="441"/>
      <c r="J114" s="441"/>
      <c r="K114" s="442"/>
      <c r="L114" s="22"/>
    </row>
    <row r="115" spans="2:12" s="156" customFormat="1" ht="15.5" hidden="1" x14ac:dyDescent="0.35">
      <c r="B115" s="128" t="s">
        <v>84</v>
      </c>
      <c r="C115" s="129"/>
      <c r="D115" s="130"/>
      <c r="E115" s="130"/>
      <c r="F115" s="130"/>
      <c r="G115" s="131">
        <f>SUM(D115:F115)</f>
        <v>0</v>
      </c>
      <c r="H115" s="132"/>
      <c r="I115" s="130"/>
      <c r="J115" s="133"/>
      <c r="K115" s="134"/>
      <c r="L115" s="135"/>
    </row>
    <row r="116" spans="2:12" s="156" customFormat="1" ht="15.5" hidden="1" x14ac:dyDescent="0.35">
      <c r="B116" s="128" t="s">
        <v>85</v>
      </c>
      <c r="C116" s="129"/>
      <c r="D116" s="130"/>
      <c r="E116" s="130"/>
      <c r="F116" s="130"/>
      <c r="G116" s="131">
        <f t="shared" ref="G116:G122" si="12">SUM(D116:F116)</f>
        <v>0</v>
      </c>
      <c r="H116" s="132"/>
      <c r="I116" s="130"/>
      <c r="J116" s="133"/>
      <c r="K116" s="134"/>
      <c r="L116" s="135"/>
    </row>
    <row r="117" spans="2:12" s="156" customFormat="1" ht="15.5" hidden="1" x14ac:dyDescent="0.35">
      <c r="B117" s="128" t="s">
        <v>86</v>
      </c>
      <c r="C117" s="129"/>
      <c r="D117" s="130"/>
      <c r="E117" s="130"/>
      <c r="F117" s="130"/>
      <c r="G117" s="131">
        <f t="shared" si="12"/>
        <v>0</v>
      </c>
      <c r="H117" s="132"/>
      <c r="I117" s="130"/>
      <c r="J117" s="133"/>
      <c r="K117" s="134"/>
      <c r="L117" s="135"/>
    </row>
    <row r="118" spans="2:12" s="156" customFormat="1" ht="15.5" hidden="1" x14ac:dyDescent="0.35">
      <c r="B118" s="128" t="s">
        <v>87</v>
      </c>
      <c r="C118" s="129"/>
      <c r="D118" s="130"/>
      <c r="E118" s="130"/>
      <c r="F118" s="130"/>
      <c r="G118" s="131">
        <f t="shared" si="12"/>
        <v>0</v>
      </c>
      <c r="H118" s="132"/>
      <c r="I118" s="130"/>
      <c r="J118" s="133"/>
      <c r="K118" s="134"/>
      <c r="L118" s="135"/>
    </row>
    <row r="119" spans="2:12" s="156" customFormat="1" ht="15.5" hidden="1" x14ac:dyDescent="0.35">
      <c r="B119" s="128" t="s">
        <v>88</v>
      </c>
      <c r="C119" s="129"/>
      <c r="D119" s="130"/>
      <c r="E119" s="130"/>
      <c r="F119" s="130"/>
      <c r="G119" s="131">
        <f t="shared" si="12"/>
        <v>0</v>
      </c>
      <c r="H119" s="132"/>
      <c r="I119" s="130"/>
      <c r="J119" s="133"/>
      <c r="K119" s="134"/>
      <c r="L119" s="135"/>
    </row>
    <row r="120" spans="2:12" s="156" customFormat="1" ht="15.5" hidden="1" x14ac:dyDescent="0.35">
      <c r="B120" s="128" t="s">
        <v>89</v>
      </c>
      <c r="C120" s="129"/>
      <c r="D120" s="130"/>
      <c r="E120" s="130"/>
      <c r="F120" s="130"/>
      <c r="G120" s="131">
        <f t="shared" si="12"/>
        <v>0</v>
      </c>
      <c r="H120" s="132"/>
      <c r="I120" s="130"/>
      <c r="J120" s="133"/>
      <c r="K120" s="134"/>
      <c r="L120" s="135"/>
    </row>
    <row r="121" spans="2:12" s="156" customFormat="1" ht="15.5" hidden="1" x14ac:dyDescent="0.35">
      <c r="B121" s="128" t="s">
        <v>90</v>
      </c>
      <c r="C121" s="136"/>
      <c r="D121" s="133"/>
      <c r="E121" s="133"/>
      <c r="F121" s="133"/>
      <c r="G121" s="131">
        <f t="shared" si="12"/>
        <v>0</v>
      </c>
      <c r="H121" s="137"/>
      <c r="I121" s="133"/>
      <c r="J121" s="133"/>
      <c r="K121" s="138"/>
      <c r="L121" s="135"/>
    </row>
    <row r="122" spans="2:12" s="156" customFormat="1" ht="15.5" hidden="1" x14ac:dyDescent="0.35">
      <c r="B122" s="128" t="s">
        <v>91</v>
      </c>
      <c r="C122" s="136"/>
      <c r="D122" s="133"/>
      <c r="E122" s="133"/>
      <c r="F122" s="133"/>
      <c r="G122" s="131">
        <f t="shared" si="12"/>
        <v>0</v>
      </c>
      <c r="H122" s="137"/>
      <c r="I122" s="133"/>
      <c r="J122" s="133"/>
      <c r="K122" s="138"/>
      <c r="L122" s="135"/>
    </row>
    <row r="123" spans="2:12" s="156" customFormat="1" ht="15.5" hidden="1" x14ac:dyDescent="0.35">
      <c r="C123" s="64" t="s">
        <v>19</v>
      </c>
      <c r="D123" s="12">
        <f>SUM(D115:D122)</f>
        <v>0</v>
      </c>
      <c r="E123" s="12">
        <f>SUM(E115:E122)</f>
        <v>0</v>
      </c>
      <c r="F123" s="12">
        <f>SUM(F115:F122)</f>
        <v>0</v>
      </c>
      <c r="G123" s="12">
        <f>SUM(G115:G122)</f>
        <v>0</v>
      </c>
      <c r="H123" s="10">
        <f>(H115*G115)+(H116*G116)+(H117*G117)+(H118*G118)+(H119*G119)+(H120*G120)+(H121*G121)+(H122*G122)</f>
        <v>0</v>
      </c>
      <c r="I123" s="111">
        <f>SUM(I115:I122)</f>
        <v>0</v>
      </c>
      <c r="J123" s="123"/>
      <c r="K123" s="138"/>
      <c r="L123" s="23"/>
    </row>
    <row r="124" spans="2:12" s="156" customFormat="1" ht="51" hidden="1" customHeight="1" x14ac:dyDescent="0.35">
      <c r="B124" s="64" t="s">
        <v>92</v>
      </c>
      <c r="C124" s="440"/>
      <c r="D124" s="441"/>
      <c r="E124" s="441"/>
      <c r="F124" s="441"/>
      <c r="G124" s="441"/>
      <c r="H124" s="441"/>
      <c r="I124" s="441"/>
      <c r="J124" s="441"/>
      <c r="K124" s="442"/>
      <c r="L124" s="22"/>
    </row>
    <row r="125" spans="2:12" s="156" customFormat="1" ht="15.5" hidden="1" x14ac:dyDescent="0.35">
      <c r="B125" s="128" t="s">
        <v>93</v>
      </c>
      <c r="C125" s="129"/>
      <c r="D125" s="130"/>
      <c r="E125" s="130"/>
      <c r="F125" s="130"/>
      <c r="G125" s="131">
        <f>SUM(D125:F125)</f>
        <v>0</v>
      </c>
      <c r="H125" s="132"/>
      <c r="I125" s="130"/>
      <c r="J125" s="133"/>
      <c r="K125" s="134"/>
      <c r="L125" s="135"/>
    </row>
    <row r="126" spans="2:12" s="156" customFormat="1" ht="15.5" hidden="1" x14ac:dyDescent="0.35">
      <c r="B126" s="128" t="s">
        <v>94</v>
      </c>
      <c r="C126" s="129"/>
      <c r="D126" s="130"/>
      <c r="E126" s="130"/>
      <c r="F126" s="130"/>
      <c r="G126" s="131">
        <f t="shared" ref="G126:G132" si="13">SUM(D126:F126)</f>
        <v>0</v>
      </c>
      <c r="H126" s="132"/>
      <c r="I126" s="130"/>
      <c r="J126" s="133"/>
      <c r="K126" s="134"/>
      <c r="L126" s="135"/>
    </row>
    <row r="127" spans="2:12" s="156" customFormat="1" ht="15.5" hidden="1" x14ac:dyDescent="0.35">
      <c r="B127" s="128" t="s">
        <v>95</v>
      </c>
      <c r="C127" s="129"/>
      <c r="D127" s="130"/>
      <c r="E127" s="130"/>
      <c r="F127" s="130"/>
      <c r="G127" s="131">
        <f t="shared" si="13"/>
        <v>0</v>
      </c>
      <c r="H127" s="132"/>
      <c r="I127" s="130"/>
      <c r="J127" s="133"/>
      <c r="K127" s="134"/>
      <c r="L127" s="135"/>
    </row>
    <row r="128" spans="2:12" s="156" customFormat="1" ht="15.5" hidden="1" x14ac:dyDescent="0.35">
      <c r="B128" s="128" t="s">
        <v>96</v>
      </c>
      <c r="C128" s="129"/>
      <c r="D128" s="130"/>
      <c r="E128" s="130"/>
      <c r="F128" s="130"/>
      <c r="G128" s="131">
        <f t="shared" si="13"/>
        <v>0</v>
      </c>
      <c r="H128" s="132"/>
      <c r="I128" s="130"/>
      <c r="J128" s="133"/>
      <c r="K128" s="134"/>
      <c r="L128" s="135"/>
    </row>
    <row r="129" spans="2:12" s="156" customFormat="1" ht="15.5" hidden="1" x14ac:dyDescent="0.35">
      <c r="B129" s="128" t="s">
        <v>97</v>
      </c>
      <c r="C129" s="129"/>
      <c r="D129" s="130"/>
      <c r="E129" s="130"/>
      <c r="F129" s="130"/>
      <c r="G129" s="131">
        <f t="shared" si="13"/>
        <v>0</v>
      </c>
      <c r="H129" s="132"/>
      <c r="I129" s="130"/>
      <c r="J129" s="133"/>
      <c r="K129" s="134"/>
      <c r="L129" s="135"/>
    </row>
    <row r="130" spans="2:12" s="156" customFormat="1" ht="15.5" hidden="1" x14ac:dyDescent="0.35">
      <c r="B130" s="128" t="s">
        <v>98</v>
      </c>
      <c r="C130" s="129"/>
      <c r="D130" s="130"/>
      <c r="E130" s="130"/>
      <c r="F130" s="130"/>
      <c r="G130" s="131">
        <f t="shared" si="13"/>
        <v>0</v>
      </c>
      <c r="H130" s="132"/>
      <c r="I130" s="130"/>
      <c r="J130" s="133"/>
      <c r="K130" s="134"/>
      <c r="L130" s="135"/>
    </row>
    <row r="131" spans="2:12" s="156" customFormat="1" ht="15.5" hidden="1" x14ac:dyDescent="0.35">
      <c r="B131" s="128" t="s">
        <v>99</v>
      </c>
      <c r="C131" s="136"/>
      <c r="D131" s="133"/>
      <c r="E131" s="133"/>
      <c r="F131" s="133"/>
      <c r="G131" s="131">
        <f t="shared" si="13"/>
        <v>0</v>
      </c>
      <c r="H131" s="137"/>
      <c r="I131" s="133"/>
      <c r="J131" s="133"/>
      <c r="K131" s="138"/>
      <c r="L131" s="135"/>
    </row>
    <row r="132" spans="2:12" s="156" customFormat="1" ht="15.5" hidden="1" x14ac:dyDescent="0.35">
      <c r="B132" s="128" t="s">
        <v>100</v>
      </c>
      <c r="C132" s="136"/>
      <c r="D132" s="133"/>
      <c r="E132" s="133"/>
      <c r="F132" s="133"/>
      <c r="G132" s="131">
        <f t="shared" si="13"/>
        <v>0</v>
      </c>
      <c r="H132" s="137"/>
      <c r="I132" s="133"/>
      <c r="J132" s="133"/>
      <c r="K132" s="138"/>
      <c r="L132" s="135"/>
    </row>
    <row r="133" spans="2:12" s="156" customFormat="1" ht="15.5" hidden="1" x14ac:dyDescent="0.35">
      <c r="C133" s="64" t="s">
        <v>19</v>
      </c>
      <c r="D133" s="12">
        <f>SUM(D125:D132)</f>
        <v>0</v>
      </c>
      <c r="E133" s="12">
        <f>SUM(E125:E132)</f>
        <v>0</v>
      </c>
      <c r="F133" s="12">
        <f>SUM(F125:F132)</f>
        <v>0</v>
      </c>
      <c r="G133" s="12">
        <f>SUM(G125:G132)</f>
        <v>0</v>
      </c>
      <c r="H133" s="10">
        <f>(H125*G125)+(H126*G126)+(H127*G127)+(H128*G128)+(H129*G129)+(H130*G130)+(H131*G131)+(H132*G132)</f>
        <v>0</v>
      </c>
      <c r="I133" s="111">
        <f>SUM(I125:I132)</f>
        <v>0</v>
      </c>
      <c r="J133" s="123"/>
      <c r="K133" s="138"/>
      <c r="L133" s="23"/>
    </row>
    <row r="134" spans="2:12" s="156" customFormat="1" ht="51" hidden="1" customHeight="1" x14ac:dyDescent="0.35">
      <c r="B134" s="64" t="s">
        <v>101</v>
      </c>
      <c r="C134" s="440"/>
      <c r="D134" s="441"/>
      <c r="E134" s="441"/>
      <c r="F134" s="441"/>
      <c r="G134" s="441"/>
      <c r="H134" s="441"/>
      <c r="I134" s="441"/>
      <c r="J134" s="441"/>
      <c r="K134" s="442"/>
      <c r="L134" s="22"/>
    </row>
    <row r="135" spans="2:12" s="156" customFormat="1" ht="15.5" hidden="1" x14ac:dyDescent="0.35">
      <c r="B135" s="128" t="s">
        <v>102</v>
      </c>
      <c r="C135" s="129"/>
      <c r="D135" s="130"/>
      <c r="E135" s="130"/>
      <c r="F135" s="130"/>
      <c r="G135" s="131">
        <f>SUM(D135:F135)</f>
        <v>0</v>
      </c>
      <c r="H135" s="132"/>
      <c r="I135" s="130"/>
      <c r="J135" s="133"/>
      <c r="K135" s="134"/>
      <c r="L135" s="135"/>
    </row>
    <row r="136" spans="2:12" s="156" customFormat="1" ht="15.5" hidden="1" x14ac:dyDescent="0.35">
      <c r="B136" s="128" t="s">
        <v>103</v>
      </c>
      <c r="C136" s="129"/>
      <c r="D136" s="130"/>
      <c r="E136" s="130"/>
      <c r="F136" s="130"/>
      <c r="G136" s="131">
        <f t="shared" ref="G136:G142" si="14">SUM(D136:F136)</f>
        <v>0</v>
      </c>
      <c r="H136" s="132"/>
      <c r="I136" s="130"/>
      <c r="J136" s="133"/>
      <c r="K136" s="134"/>
      <c r="L136" s="135"/>
    </row>
    <row r="137" spans="2:12" s="156" customFormat="1" ht="15.5" hidden="1" x14ac:dyDescent="0.35">
      <c r="B137" s="128" t="s">
        <v>104</v>
      </c>
      <c r="C137" s="129"/>
      <c r="D137" s="130"/>
      <c r="E137" s="130"/>
      <c r="F137" s="130"/>
      <c r="G137" s="131">
        <f t="shared" si="14"/>
        <v>0</v>
      </c>
      <c r="H137" s="132"/>
      <c r="I137" s="130"/>
      <c r="J137" s="133"/>
      <c r="K137" s="134"/>
      <c r="L137" s="135"/>
    </row>
    <row r="138" spans="2:12" s="156" customFormat="1" ht="15.5" hidden="1" x14ac:dyDescent="0.35">
      <c r="B138" s="128" t="s">
        <v>105</v>
      </c>
      <c r="C138" s="129"/>
      <c r="D138" s="130"/>
      <c r="E138" s="130"/>
      <c r="F138" s="130"/>
      <c r="G138" s="131">
        <f t="shared" si="14"/>
        <v>0</v>
      </c>
      <c r="H138" s="132"/>
      <c r="I138" s="130"/>
      <c r="J138" s="133"/>
      <c r="K138" s="134"/>
      <c r="L138" s="135"/>
    </row>
    <row r="139" spans="2:12" s="156" customFormat="1" ht="15.5" hidden="1" x14ac:dyDescent="0.35">
      <c r="B139" s="128" t="s">
        <v>106</v>
      </c>
      <c r="C139" s="129"/>
      <c r="D139" s="130"/>
      <c r="E139" s="130"/>
      <c r="F139" s="130"/>
      <c r="G139" s="131">
        <f t="shared" si="14"/>
        <v>0</v>
      </c>
      <c r="H139" s="132"/>
      <c r="I139" s="130"/>
      <c r="J139" s="133"/>
      <c r="K139" s="134"/>
      <c r="L139" s="135"/>
    </row>
    <row r="140" spans="2:12" s="156" customFormat="1" ht="15.5" hidden="1" x14ac:dyDescent="0.35">
      <c r="B140" s="128" t="s">
        <v>107</v>
      </c>
      <c r="C140" s="129"/>
      <c r="D140" s="130"/>
      <c r="E140" s="130"/>
      <c r="F140" s="130"/>
      <c r="G140" s="131">
        <f t="shared" si="14"/>
        <v>0</v>
      </c>
      <c r="H140" s="132"/>
      <c r="I140" s="130"/>
      <c r="J140" s="133"/>
      <c r="K140" s="134"/>
      <c r="L140" s="135"/>
    </row>
    <row r="141" spans="2:12" s="156" customFormat="1" ht="15.5" hidden="1" x14ac:dyDescent="0.35">
      <c r="B141" s="128" t="s">
        <v>108</v>
      </c>
      <c r="C141" s="136"/>
      <c r="D141" s="133"/>
      <c r="E141" s="133"/>
      <c r="F141" s="133"/>
      <c r="G141" s="131">
        <f t="shared" si="14"/>
        <v>0</v>
      </c>
      <c r="H141" s="137"/>
      <c r="I141" s="133"/>
      <c r="J141" s="133"/>
      <c r="K141" s="138"/>
      <c r="L141" s="135"/>
    </row>
    <row r="142" spans="2:12" s="156" customFormat="1" ht="15.5" hidden="1" x14ac:dyDescent="0.35">
      <c r="B142" s="128" t="s">
        <v>109</v>
      </c>
      <c r="C142" s="136"/>
      <c r="D142" s="133"/>
      <c r="E142" s="133"/>
      <c r="F142" s="133"/>
      <c r="G142" s="131">
        <f t="shared" si="14"/>
        <v>0</v>
      </c>
      <c r="H142" s="137"/>
      <c r="I142" s="133"/>
      <c r="J142" s="133"/>
      <c r="K142" s="138"/>
      <c r="L142" s="135"/>
    </row>
    <row r="143" spans="2:12" s="156" customFormat="1" ht="15.5" hidden="1" x14ac:dyDescent="0.35">
      <c r="C143" s="64" t="s">
        <v>19</v>
      </c>
      <c r="D143" s="10">
        <f>SUM(D135:D142)</f>
        <v>0</v>
      </c>
      <c r="E143" s="10">
        <f>SUM(E135:E142)</f>
        <v>0</v>
      </c>
      <c r="F143" s="10">
        <f>SUM(F135:F142)</f>
        <v>0</v>
      </c>
      <c r="G143" s="10">
        <f>SUM(G135:G142)</f>
        <v>0</v>
      </c>
      <c r="H143" s="10">
        <f>(H135*G135)+(H136*G136)+(H137*G137)+(H138*G138)+(H139*G139)+(H140*G140)+(H141*G141)+(H142*G142)</f>
        <v>0</v>
      </c>
      <c r="I143" s="111">
        <f>SUM(I135:I142)</f>
        <v>0</v>
      </c>
      <c r="J143" s="123"/>
      <c r="K143" s="138"/>
      <c r="L143" s="23"/>
    </row>
    <row r="144" spans="2:12" s="156" customFormat="1" ht="15.75" hidden="1" customHeight="1" x14ac:dyDescent="0.35">
      <c r="B144" s="4"/>
      <c r="C144" s="139"/>
      <c r="D144" s="142"/>
      <c r="E144" s="142"/>
      <c r="F144" s="142"/>
      <c r="G144" s="142"/>
      <c r="H144" s="142"/>
      <c r="I144" s="142"/>
      <c r="J144" s="142"/>
      <c r="K144" s="143"/>
      <c r="L144" s="2"/>
    </row>
    <row r="145" spans="2:12" s="156" customFormat="1" ht="51" hidden="1" customHeight="1" x14ac:dyDescent="0.35">
      <c r="B145" s="64" t="s">
        <v>110</v>
      </c>
      <c r="C145" s="417"/>
      <c r="D145" s="418"/>
      <c r="E145" s="418"/>
      <c r="F145" s="418"/>
      <c r="G145" s="418"/>
      <c r="H145" s="418"/>
      <c r="I145" s="418"/>
      <c r="J145" s="418"/>
      <c r="K145" s="419"/>
      <c r="L145" s="9"/>
    </row>
    <row r="146" spans="2:12" s="156" customFormat="1" ht="51" hidden="1" customHeight="1" x14ac:dyDescent="0.35">
      <c r="B146" s="64" t="s">
        <v>111</v>
      </c>
      <c r="C146" s="440"/>
      <c r="D146" s="441"/>
      <c r="E146" s="441"/>
      <c r="F146" s="441"/>
      <c r="G146" s="441"/>
      <c r="H146" s="441"/>
      <c r="I146" s="441"/>
      <c r="J146" s="441"/>
      <c r="K146" s="442"/>
      <c r="L146" s="22"/>
    </row>
    <row r="147" spans="2:12" s="156" customFormat="1" ht="15.5" hidden="1" x14ac:dyDescent="0.35">
      <c r="B147" s="128" t="s">
        <v>112</v>
      </c>
      <c r="C147" s="129"/>
      <c r="D147" s="130"/>
      <c r="E147" s="130"/>
      <c r="F147" s="130"/>
      <c r="G147" s="131">
        <f>SUM(D147:F147)</f>
        <v>0</v>
      </c>
      <c r="H147" s="132"/>
      <c r="I147" s="130"/>
      <c r="J147" s="133"/>
      <c r="K147" s="134"/>
      <c r="L147" s="135"/>
    </row>
    <row r="148" spans="2:12" s="156" customFormat="1" ht="15.5" hidden="1" x14ac:dyDescent="0.35">
      <c r="B148" s="128" t="s">
        <v>113</v>
      </c>
      <c r="C148" s="129"/>
      <c r="D148" s="130"/>
      <c r="E148" s="130"/>
      <c r="F148" s="130"/>
      <c r="G148" s="131">
        <f t="shared" ref="G148:G154" si="15">SUM(D148:F148)</f>
        <v>0</v>
      </c>
      <c r="H148" s="132"/>
      <c r="I148" s="130"/>
      <c r="J148" s="133"/>
      <c r="K148" s="134"/>
      <c r="L148" s="135"/>
    </row>
    <row r="149" spans="2:12" s="156" customFormat="1" ht="15.5" hidden="1" x14ac:dyDescent="0.35">
      <c r="B149" s="128" t="s">
        <v>114</v>
      </c>
      <c r="C149" s="129"/>
      <c r="D149" s="130"/>
      <c r="E149" s="130"/>
      <c r="F149" s="130"/>
      <c r="G149" s="131">
        <f t="shared" si="15"/>
        <v>0</v>
      </c>
      <c r="H149" s="132"/>
      <c r="I149" s="130"/>
      <c r="J149" s="133"/>
      <c r="K149" s="134"/>
      <c r="L149" s="135"/>
    </row>
    <row r="150" spans="2:12" s="156" customFormat="1" ht="15.5" hidden="1" x14ac:dyDescent="0.35">
      <c r="B150" s="128" t="s">
        <v>115</v>
      </c>
      <c r="C150" s="129"/>
      <c r="D150" s="130"/>
      <c r="E150" s="130"/>
      <c r="F150" s="130"/>
      <c r="G150" s="131">
        <f t="shared" si="15"/>
        <v>0</v>
      </c>
      <c r="H150" s="132"/>
      <c r="I150" s="130"/>
      <c r="J150" s="133"/>
      <c r="K150" s="134"/>
      <c r="L150" s="135"/>
    </row>
    <row r="151" spans="2:12" s="156" customFormat="1" ht="15.5" hidden="1" x14ac:dyDescent="0.35">
      <c r="B151" s="128" t="s">
        <v>116</v>
      </c>
      <c r="C151" s="129"/>
      <c r="D151" s="130"/>
      <c r="E151" s="130"/>
      <c r="F151" s="130"/>
      <c r="G151" s="131">
        <f t="shared" si="15"/>
        <v>0</v>
      </c>
      <c r="H151" s="132"/>
      <c r="I151" s="130"/>
      <c r="J151" s="133"/>
      <c r="K151" s="134"/>
      <c r="L151" s="135"/>
    </row>
    <row r="152" spans="2:12" s="156" customFormat="1" ht="15.5" hidden="1" x14ac:dyDescent="0.35">
      <c r="B152" s="128" t="s">
        <v>117</v>
      </c>
      <c r="C152" s="129"/>
      <c r="D152" s="130"/>
      <c r="E152" s="130"/>
      <c r="F152" s="130"/>
      <c r="G152" s="131">
        <f t="shared" si="15"/>
        <v>0</v>
      </c>
      <c r="H152" s="132"/>
      <c r="I152" s="130"/>
      <c r="J152" s="133"/>
      <c r="K152" s="134"/>
      <c r="L152" s="135"/>
    </row>
    <row r="153" spans="2:12" s="156" customFormat="1" ht="15.5" hidden="1" x14ac:dyDescent="0.35">
      <c r="B153" s="128" t="s">
        <v>118</v>
      </c>
      <c r="C153" s="136"/>
      <c r="D153" s="133"/>
      <c r="E153" s="133"/>
      <c r="F153" s="133"/>
      <c r="G153" s="131">
        <f t="shared" si="15"/>
        <v>0</v>
      </c>
      <c r="H153" s="137"/>
      <c r="I153" s="133"/>
      <c r="J153" s="133"/>
      <c r="K153" s="138"/>
      <c r="L153" s="135"/>
    </row>
    <row r="154" spans="2:12" s="156" customFormat="1" ht="15.5" hidden="1" x14ac:dyDescent="0.35">
      <c r="B154" s="128" t="s">
        <v>119</v>
      </c>
      <c r="C154" s="136"/>
      <c r="D154" s="133"/>
      <c r="E154" s="133"/>
      <c r="F154" s="133"/>
      <c r="G154" s="131">
        <f t="shared" si="15"/>
        <v>0</v>
      </c>
      <c r="H154" s="137"/>
      <c r="I154" s="133"/>
      <c r="J154" s="133"/>
      <c r="K154" s="138"/>
      <c r="L154" s="135"/>
    </row>
    <row r="155" spans="2:12" s="156" customFormat="1" ht="15.5" hidden="1" x14ac:dyDescent="0.35">
      <c r="C155" s="64" t="s">
        <v>19</v>
      </c>
      <c r="D155" s="10">
        <f>SUM(D147:D154)</f>
        <v>0</v>
      </c>
      <c r="E155" s="10">
        <f>SUM(E147:E154)</f>
        <v>0</v>
      </c>
      <c r="F155" s="10">
        <f>SUM(F147:F154)</f>
        <v>0</v>
      </c>
      <c r="G155" s="12">
        <f>SUM(G147:G154)</f>
        <v>0</v>
      </c>
      <c r="H155" s="10">
        <f>(H147*G147)+(H148*G148)+(H149*G149)+(H150*G150)+(H151*G151)+(H152*G152)+(H153*G153)+(H154*G154)</f>
        <v>0</v>
      </c>
      <c r="I155" s="111">
        <f>SUM(I147:I154)</f>
        <v>0</v>
      </c>
      <c r="J155" s="123"/>
      <c r="K155" s="138"/>
      <c r="L155" s="23"/>
    </row>
    <row r="156" spans="2:12" s="156" customFormat="1" ht="51" hidden="1" customHeight="1" x14ac:dyDescent="0.35">
      <c r="B156" s="64" t="s">
        <v>120</v>
      </c>
      <c r="C156" s="440"/>
      <c r="D156" s="441"/>
      <c r="E156" s="441"/>
      <c r="F156" s="441"/>
      <c r="G156" s="441"/>
      <c r="H156" s="441"/>
      <c r="I156" s="441"/>
      <c r="J156" s="441"/>
      <c r="K156" s="442"/>
      <c r="L156" s="22"/>
    </row>
    <row r="157" spans="2:12" s="156" customFormat="1" ht="15.5" hidden="1" x14ac:dyDescent="0.35">
      <c r="B157" s="128" t="s">
        <v>121</v>
      </c>
      <c r="C157" s="129"/>
      <c r="D157" s="130"/>
      <c r="E157" s="130"/>
      <c r="F157" s="130"/>
      <c r="G157" s="131">
        <f>SUM(D157:F157)</f>
        <v>0</v>
      </c>
      <c r="H157" s="132"/>
      <c r="I157" s="130"/>
      <c r="J157" s="133"/>
      <c r="K157" s="134"/>
      <c r="L157" s="135"/>
    </row>
    <row r="158" spans="2:12" s="156" customFormat="1" ht="15.5" hidden="1" x14ac:dyDescent="0.35">
      <c r="B158" s="128" t="s">
        <v>122</v>
      </c>
      <c r="C158" s="129"/>
      <c r="D158" s="130"/>
      <c r="E158" s="130"/>
      <c r="F158" s="130"/>
      <c r="G158" s="131">
        <f t="shared" ref="G158:G164" si="16">SUM(D158:F158)</f>
        <v>0</v>
      </c>
      <c r="H158" s="132"/>
      <c r="I158" s="130"/>
      <c r="J158" s="133"/>
      <c r="K158" s="134"/>
      <c r="L158" s="135"/>
    </row>
    <row r="159" spans="2:12" s="156" customFormat="1" ht="15.5" hidden="1" x14ac:dyDescent="0.35">
      <c r="B159" s="128" t="s">
        <v>123</v>
      </c>
      <c r="C159" s="129"/>
      <c r="D159" s="130"/>
      <c r="E159" s="130"/>
      <c r="F159" s="130"/>
      <c r="G159" s="131">
        <f t="shared" si="16"/>
        <v>0</v>
      </c>
      <c r="H159" s="132"/>
      <c r="I159" s="130"/>
      <c r="J159" s="133"/>
      <c r="K159" s="134"/>
      <c r="L159" s="135"/>
    </row>
    <row r="160" spans="2:12" s="156" customFormat="1" ht="15.5" hidden="1" x14ac:dyDescent="0.35">
      <c r="B160" s="128" t="s">
        <v>124</v>
      </c>
      <c r="C160" s="129"/>
      <c r="D160" s="130"/>
      <c r="E160" s="130"/>
      <c r="F160" s="130"/>
      <c r="G160" s="131">
        <f t="shared" si="16"/>
        <v>0</v>
      </c>
      <c r="H160" s="132"/>
      <c r="I160" s="130"/>
      <c r="J160" s="133"/>
      <c r="K160" s="134"/>
      <c r="L160" s="135"/>
    </row>
    <row r="161" spans="2:12" s="156" customFormat="1" ht="15.5" hidden="1" x14ac:dyDescent="0.35">
      <c r="B161" s="128" t="s">
        <v>125</v>
      </c>
      <c r="C161" s="129"/>
      <c r="D161" s="130"/>
      <c r="E161" s="130"/>
      <c r="F161" s="130"/>
      <c r="G161" s="131">
        <f t="shared" si="16"/>
        <v>0</v>
      </c>
      <c r="H161" s="132"/>
      <c r="I161" s="130"/>
      <c r="J161" s="133"/>
      <c r="K161" s="134"/>
      <c r="L161" s="135"/>
    </row>
    <row r="162" spans="2:12" s="156" customFormat="1" ht="15.5" hidden="1" x14ac:dyDescent="0.35">
      <c r="B162" s="128" t="s">
        <v>126</v>
      </c>
      <c r="C162" s="129"/>
      <c r="D162" s="130"/>
      <c r="E162" s="130"/>
      <c r="F162" s="130"/>
      <c r="G162" s="131">
        <f t="shared" si="16"/>
        <v>0</v>
      </c>
      <c r="H162" s="132"/>
      <c r="I162" s="130"/>
      <c r="J162" s="133"/>
      <c r="K162" s="134"/>
      <c r="L162" s="135"/>
    </row>
    <row r="163" spans="2:12" s="156" customFormat="1" ht="15.5" hidden="1" x14ac:dyDescent="0.35">
      <c r="B163" s="128" t="s">
        <v>127</v>
      </c>
      <c r="C163" s="136"/>
      <c r="D163" s="133"/>
      <c r="E163" s="133"/>
      <c r="F163" s="133"/>
      <c r="G163" s="131">
        <f t="shared" si="16"/>
        <v>0</v>
      </c>
      <c r="H163" s="137"/>
      <c r="I163" s="133"/>
      <c r="J163" s="133"/>
      <c r="K163" s="138"/>
      <c r="L163" s="135"/>
    </row>
    <row r="164" spans="2:12" s="156" customFormat="1" ht="15.5" hidden="1" x14ac:dyDescent="0.35">
      <c r="B164" s="128" t="s">
        <v>128</v>
      </c>
      <c r="C164" s="136"/>
      <c r="D164" s="133"/>
      <c r="E164" s="133"/>
      <c r="F164" s="133"/>
      <c r="G164" s="131">
        <f t="shared" si="16"/>
        <v>0</v>
      </c>
      <c r="H164" s="137"/>
      <c r="I164" s="133"/>
      <c r="J164" s="133"/>
      <c r="K164" s="138"/>
      <c r="L164" s="135"/>
    </row>
    <row r="165" spans="2:12" s="156" customFormat="1" ht="15.5" hidden="1" x14ac:dyDescent="0.35">
      <c r="C165" s="64" t="s">
        <v>19</v>
      </c>
      <c r="D165" s="12">
        <f>SUM(D157:D164)</f>
        <v>0</v>
      </c>
      <c r="E165" s="12">
        <f>SUM(E157:E164)</f>
        <v>0</v>
      </c>
      <c r="F165" s="12">
        <f>SUM(F157:F164)</f>
        <v>0</v>
      </c>
      <c r="G165" s="12">
        <f>SUM(G157:G164)</f>
        <v>0</v>
      </c>
      <c r="H165" s="10">
        <f>(H157*G157)+(H158*G158)+(H159*G159)+(H160*G160)+(H161*G161)+(H162*G162)+(H163*G163)+(H164*G164)</f>
        <v>0</v>
      </c>
      <c r="I165" s="111">
        <f>SUM(I157:I164)</f>
        <v>0</v>
      </c>
      <c r="J165" s="123"/>
      <c r="K165" s="138"/>
      <c r="L165" s="23"/>
    </row>
    <row r="166" spans="2:12" s="156" customFormat="1" ht="51" hidden="1" customHeight="1" x14ac:dyDescent="0.35">
      <c r="B166" s="64" t="s">
        <v>129</v>
      </c>
      <c r="C166" s="440"/>
      <c r="D166" s="441"/>
      <c r="E166" s="441"/>
      <c r="F166" s="441"/>
      <c r="G166" s="441"/>
      <c r="H166" s="441"/>
      <c r="I166" s="441"/>
      <c r="J166" s="441"/>
      <c r="K166" s="442"/>
      <c r="L166" s="22"/>
    </row>
    <row r="167" spans="2:12" s="156" customFormat="1" ht="15.5" hidden="1" x14ac:dyDescent="0.35">
      <c r="B167" s="128" t="s">
        <v>130</v>
      </c>
      <c r="C167" s="129"/>
      <c r="D167" s="130"/>
      <c r="E167" s="130"/>
      <c r="F167" s="130"/>
      <c r="G167" s="131">
        <f>SUM(D167:F167)</f>
        <v>0</v>
      </c>
      <c r="H167" s="132"/>
      <c r="I167" s="130"/>
      <c r="J167" s="133"/>
      <c r="K167" s="134"/>
      <c r="L167" s="135"/>
    </row>
    <row r="168" spans="2:12" s="156" customFormat="1" ht="15.5" hidden="1" x14ac:dyDescent="0.35">
      <c r="B168" s="128" t="s">
        <v>131</v>
      </c>
      <c r="C168" s="129"/>
      <c r="D168" s="130"/>
      <c r="E168" s="130"/>
      <c r="F168" s="130"/>
      <c r="G168" s="131">
        <f t="shared" ref="G168:G174" si="17">SUM(D168:F168)</f>
        <v>0</v>
      </c>
      <c r="H168" s="132"/>
      <c r="I168" s="130"/>
      <c r="J168" s="133"/>
      <c r="K168" s="134"/>
      <c r="L168" s="135"/>
    </row>
    <row r="169" spans="2:12" s="156" customFormat="1" ht="15.5" hidden="1" x14ac:dyDescent="0.35">
      <c r="B169" s="128" t="s">
        <v>132</v>
      </c>
      <c r="C169" s="129"/>
      <c r="D169" s="130"/>
      <c r="E169" s="130"/>
      <c r="F169" s="130"/>
      <c r="G169" s="131">
        <f t="shared" si="17"/>
        <v>0</v>
      </c>
      <c r="H169" s="132"/>
      <c r="I169" s="130"/>
      <c r="J169" s="133"/>
      <c r="K169" s="134"/>
      <c r="L169" s="135"/>
    </row>
    <row r="170" spans="2:12" s="156" customFormat="1" ht="15.5" hidden="1" x14ac:dyDescent="0.35">
      <c r="B170" s="128" t="s">
        <v>133</v>
      </c>
      <c r="C170" s="129"/>
      <c r="D170" s="130"/>
      <c r="E170" s="130"/>
      <c r="F170" s="130"/>
      <c r="G170" s="131">
        <f t="shared" si="17"/>
        <v>0</v>
      </c>
      <c r="H170" s="132"/>
      <c r="I170" s="130"/>
      <c r="J170" s="133"/>
      <c r="K170" s="134"/>
      <c r="L170" s="135"/>
    </row>
    <row r="171" spans="2:12" s="156" customFormat="1" ht="15.5" hidden="1" x14ac:dyDescent="0.35">
      <c r="B171" s="128" t="s">
        <v>134</v>
      </c>
      <c r="C171" s="129"/>
      <c r="D171" s="130"/>
      <c r="E171" s="130"/>
      <c r="F171" s="130"/>
      <c r="G171" s="131">
        <f t="shared" si="17"/>
        <v>0</v>
      </c>
      <c r="H171" s="132"/>
      <c r="I171" s="130"/>
      <c r="J171" s="133"/>
      <c r="K171" s="134"/>
      <c r="L171" s="135"/>
    </row>
    <row r="172" spans="2:12" s="156" customFormat="1" ht="15.5" hidden="1" x14ac:dyDescent="0.35">
      <c r="B172" s="128" t="s">
        <v>135</v>
      </c>
      <c r="C172" s="129"/>
      <c r="D172" s="130"/>
      <c r="E172" s="130"/>
      <c r="F172" s="130"/>
      <c r="G172" s="131">
        <f t="shared" si="17"/>
        <v>0</v>
      </c>
      <c r="H172" s="132"/>
      <c r="I172" s="130"/>
      <c r="J172" s="133"/>
      <c r="K172" s="134"/>
      <c r="L172" s="135"/>
    </row>
    <row r="173" spans="2:12" s="156" customFormat="1" ht="15.5" hidden="1" x14ac:dyDescent="0.35">
      <c r="B173" s="128" t="s">
        <v>136</v>
      </c>
      <c r="C173" s="136"/>
      <c r="D173" s="133"/>
      <c r="E173" s="133"/>
      <c r="F173" s="133"/>
      <c r="G173" s="131">
        <f t="shared" si="17"/>
        <v>0</v>
      </c>
      <c r="H173" s="137"/>
      <c r="I173" s="133"/>
      <c r="J173" s="133"/>
      <c r="K173" s="138"/>
      <c r="L173" s="135"/>
    </row>
    <row r="174" spans="2:12" s="156" customFormat="1" ht="15.5" hidden="1" x14ac:dyDescent="0.35">
      <c r="B174" s="128" t="s">
        <v>137</v>
      </c>
      <c r="C174" s="136"/>
      <c r="D174" s="133"/>
      <c r="E174" s="133"/>
      <c r="F174" s="133"/>
      <c r="G174" s="131">
        <f t="shared" si="17"/>
        <v>0</v>
      </c>
      <c r="H174" s="137"/>
      <c r="I174" s="133"/>
      <c r="J174" s="133"/>
      <c r="K174" s="138"/>
      <c r="L174" s="135"/>
    </row>
    <row r="175" spans="2:12" s="156" customFormat="1" ht="15.5" hidden="1" x14ac:dyDescent="0.35">
      <c r="C175" s="64" t="s">
        <v>19</v>
      </c>
      <c r="D175" s="12">
        <f>SUM(D167:D174)</f>
        <v>0</v>
      </c>
      <c r="E175" s="12">
        <f>SUM(E167:E174)</f>
        <v>0</v>
      </c>
      <c r="F175" s="12">
        <f>SUM(F167:F174)</f>
        <v>0</v>
      </c>
      <c r="G175" s="12">
        <f>SUM(G167:G174)</f>
        <v>0</v>
      </c>
      <c r="H175" s="10">
        <f>(H167*G167)+(H168*G168)+(H169*G169)+(H170*G170)+(H171*G171)+(H172*G172)+(H173*G173)+(H174*G174)</f>
        <v>0</v>
      </c>
      <c r="I175" s="111">
        <f>SUM(I167:I174)</f>
        <v>0</v>
      </c>
      <c r="J175" s="123"/>
      <c r="K175" s="138"/>
      <c r="L175" s="23"/>
    </row>
    <row r="176" spans="2:12" s="156" customFormat="1" ht="51" hidden="1" customHeight="1" x14ac:dyDescent="0.35">
      <c r="B176" s="64" t="s">
        <v>138</v>
      </c>
      <c r="C176" s="440"/>
      <c r="D176" s="441"/>
      <c r="E176" s="441"/>
      <c r="F176" s="441"/>
      <c r="G176" s="441"/>
      <c r="H176" s="441"/>
      <c r="I176" s="441"/>
      <c r="J176" s="441"/>
      <c r="K176" s="442"/>
      <c r="L176" s="22"/>
    </row>
    <row r="177" spans="2:12" s="156" customFormat="1" ht="15.5" hidden="1" x14ac:dyDescent="0.35">
      <c r="B177" s="128" t="s">
        <v>139</v>
      </c>
      <c r="C177" s="129"/>
      <c r="D177" s="130"/>
      <c r="E177" s="130"/>
      <c r="F177" s="130"/>
      <c r="G177" s="131">
        <f>SUM(D177:F177)</f>
        <v>0</v>
      </c>
      <c r="H177" s="132"/>
      <c r="I177" s="130"/>
      <c r="J177" s="133"/>
      <c r="K177" s="134"/>
      <c r="L177" s="135"/>
    </row>
    <row r="178" spans="2:12" s="156" customFormat="1" ht="15.5" hidden="1" x14ac:dyDescent="0.35">
      <c r="B178" s="128" t="s">
        <v>140</v>
      </c>
      <c r="C178" s="129"/>
      <c r="D178" s="130"/>
      <c r="E178" s="130"/>
      <c r="F178" s="130"/>
      <c r="G178" s="131">
        <f t="shared" ref="G178:G184" si="18">SUM(D178:F178)</f>
        <v>0</v>
      </c>
      <c r="H178" s="132"/>
      <c r="I178" s="130"/>
      <c r="J178" s="133"/>
      <c r="K178" s="134"/>
      <c r="L178" s="135"/>
    </row>
    <row r="179" spans="2:12" s="156" customFormat="1" ht="15.5" hidden="1" x14ac:dyDescent="0.35">
      <c r="B179" s="128" t="s">
        <v>141</v>
      </c>
      <c r="C179" s="129"/>
      <c r="D179" s="130"/>
      <c r="E179" s="130"/>
      <c r="F179" s="130"/>
      <c r="G179" s="131">
        <f t="shared" si="18"/>
        <v>0</v>
      </c>
      <c r="H179" s="132"/>
      <c r="I179" s="130"/>
      <c r="J179" s="133"/>
      <c r="K179" s="134"/>
      <c r="L179" s="135"/>
    </row>
    <row r="180" spans="2:12" s="156" customFormat="1" ht="15.5" hidden="1" x14ac:dyDescent="0.35">
      <c r="B180" s="128" t="s">
        <v>142</v>
      </c>
      <c r="C180" s="129"/>
      <c r="D180" s="130"/>
      <c r="E180" s="130"/>
      <c r="F180" s="130"/>
      <c r="G180" s="131">
        <f t="shared" si="18"/>
        <v>0</v>
      </c>
      <c r="H180" s="132"/>
      <c r="I180" s="130"/>
      <c r="J180" s="133"/>
      <c r="K180" s="134"/>
      <c r="L180" s="135"/>
    </row>
    <row r="181" spans="2:12" s="156" customFormat="1" ht="15.5" hidden="1" x14ac:dyDescent="0.35">
      <c r="B181" s="128" t="s">
        <v>143</v>
      </c>
      <c r="C181" s="129"/>
      <c r="D181" s="130"/>
      <c r="E181" s="130"/>
      <c r="F181" s="130"/>
      <c r="G181" s="131">
        <f>SUM(D181:F181)</f>
        <v>0</v>
      </c>
      <c r="H181" s="132"/>
      <c r="I181" s="130"/>
      <c r="J181" s="133"/>
      <c r="K181" s="134"/>
      <c r="L181" s="135"/>
    </row>
    <row r="182" spans="2:12" s="156" customFormat="1" ht="15.5" hidden="1" x14ac:dyDescent="0.35">
      <c r="B182" s="128" t="s">
        <v>144</v>
      </c>
      <c r="C182" s="129"/>
      <c r="D182" s="130"/>
      <c r="E182" s="130"/>
      <c r="F182" s="130"/>
      <c r="G182" s="131">
        <f t="shared" si="18"/>
        <v>0</v>
      </c>
      <c r="H182" s="132"/>
      <c r="I182" s="130"/>
      <c r="J182" s="133"/>
      <c r="K182" s="134"/>
      <c r="L182" s="135"/>
    </row>
    <row r="183" spans="2:12" s="156" customFormat="1" ht="15.5" hidden="1" x14ac:dyDescent="0.35">
      <c r="B183" s="128" t="s">
        <v>145</v>
      </c>
      <c r="C183" s="136"/>
      <c r="D183" s="133"/>
      <c r="E183" s="133"/>
      <c r="F183" s="133"/>
      <c r="G183" s="131">
        <f t="shared" si="18"/>
        <v>0</v>
      </c>
      <c r="H183" s="137"/>
      <c r="I183" s="133"/>
      <c r="J183" s="133"/>
      <c r="K183" s="138"/>
      <c r="L183" s="135"/>
    </row>
    <row r="184" spans="2:12" s="156" customFormat="1" ht="15.5" hidden="1" x14ac:dyDescent="0.35">
      <c r="B184" s="128" t="s">
        <v>146</v>
      </c>
      <c r="C184" s="136"/>
      <c r="D184" s="133"/>
      <c r="E184" s="133"/>
      <c r="F184" s="133"/>
      <c r="G184" s="131">
        <f t="shared" si="18"/>
        <v>0</v>
      </c>
      <c r="H184" s="137"/>
      <c r="I184" s="133"/>
      <c r="J184" s="133"/>
      <c r="K184" s="138"/>
      <c r="L184" s="135"/>
    </row>
    <row r="185" spans="2:12" s="156" customFormat="1" ht="15.5" hidden="1" x14ac:dyDescent="0.35">
      <c r="C185" s="64" t="s">
        <v>19</v>
      </c>
      <c r="D185" s="10">
        <f>SUM(D177:D184)</f>
        <v>0</v>
      </c>
      <c r="E185" s="10">
        <f>SUM(E177:E184)</f>
        <v>0</v>
      </c>
      <c r="F185" s="10">
        <f>SUM(F177:F184)</f>
        <v>0</v>
      </c>
      <c r="G185" s="10">
        <f>SUM(G177:G184)</f>
        <v>0</v>
      </c>
      <c r="H185" s="10">
        <f>(H177*G177)+(H178*G178)+(H179*G179)+(H180*G180)+(H181*G181)+(H182*G182)+(H183*G183)+(H184*G184)</f>
        <v>0</v>
      </c>
      <c r="I185" s="111">
        <f>SUM(I177:I184)</f>
        <v>0</v>
      </c>
      <c r="J185" s="123"/>
      <c r="K185" s="138"/>
      <c r="L185" s="23"/>
    </row>
    <row r="186" spans="2:12" s="156" customFormat="1" ht="15.75" customHeight="1" x14ac:dyDescent="0.35">
      <c r="B186" s="4"/>
      <c r="C186" s="139"/>
      <c r="D186" s="142"/>
      <c r="E186" s="142"/>
      <c r="F186" s="142"/>
      <c r="G186" s="142"/>
      <c r="H186" s="142"/>
      <c r="I186" s="142"/>
      <c r="J186" s="142"/>
      <c r="K186" s="139"/>
      <c r="L186" s="2"/>
    </row>
    <row r="187" spans="2:12" s="156" customFormat="1" ht="15.75" customHeight="1" x14ac:dyDescent="0.35">
      <c r="B187" s="4"/>
      <c r="C187" s="139"/>
      <c r="D187" s="142"/>
      <c r="E187" s="142"/>
      <c r="F187" s="142"/>
      <c r="G187" s="142"/>
      <c r="H187" s="142"/>
      <c r="I187" s="142"/>
      <c r="J187" s="142"/>
      <c r="K187" s="139"/>
      <c r="L187" s="2"/>
    </row>
    <row r="188" spans="2:12" s="155" customFormat="1" ht="63.75" customHeight="1" x14ac:dyDescent="0.35">
      <c r="B188" s="64" t="s">
        <v>147</v>
      </c>
      <c r="C188" s="144"/>
      <c r="D188" s="180">
        <v>220000</v>
      </c>
      <c r="E188" s="180">
        <v>100000</v>
      </c>
      <c r="F188" s="181">
        <v>80000</v>
      </c>
      <c r="G188" s="182">
        <f>SUM(D188:F188)</f>
        <v>400000</v>
      </c>
      <c r="H188" s="146">
        <v>0.7</v>
      </c>
      <c r="I188" s="145">
        <f>6056.28+14694.62+35270.66</f>
        <v>56021.560000000005</v>
      </c>
      <c r="J188" s="147"/>
      <c r="K188" s="206"/>
      <c r="L188" s="23"/>
    </row>
    <row r="189" spans="2:12" s="155" customFormat="1" ht="69.75" customHeight="1" x14ac:dyDescent="0.35">
      <c r="B189" s="64" t="s">
        <v>148</v>
      </c>
      <c r="C189" s="144"/>
      <c r="D189" s="180">
        <v>80000</v>
      </c>
      <c r="E189" s="180">
        <v>15000</v>
      </c>
      <c r="F189" s="180">
        <v>0</v>
      </c>
      <c r="G189" s="182">
        <f>SUM(D189:F189)</f>
        <v>95000</v>
      </c>
      <c r="H189" s="146">
        <v>0.5</v>
      </c>
      <c r="I189" s="145">
        <f>18696.32+6531.38</f>
        <v>25227.7</v>
      </c>
      <c r="J189" s="147"/>
      <c r="K189" s="206"/>
      <c r="L189" s="23"/>
    </row>
    <row r="190" spans="2:12" s="155" customFormat="1" ht="57" customHeight="1" x14ac:dyDescent="0.35">
      <c r="B190" s="64" t="s">
        <v>149</v>
      </c>
      <c r="C190" s="148"/>
      <c r="D190" s="180">
        <v>25058.880000000001</v>
      </c>
      <c r="E190" s="180">
        <v>15000</v>
      </c>
      <c r="F190" s="180">
        <v>10000</v>
      </c>
      <c r="G190" s="182">
        <f>SUM(D190:F190)</f>
        <v>50058.880000000005</v>
      </c>
      <c r="H190" s="146">
        <v>0.8</v>
      </c>
      <c r="I190" s="145">
        <v>235.74</v>
      </c>
      <c r="J190" s="147"/>
      <c r="K190" s="206"/>
      <c r="L190" s="23"/>
    </row>
    <row r="191" spans="2:12" s="155" customFormat="1" ht="65.25" customHeight="1" x14ac:dyDescent="0.35">
      <c r="B191" s="76" t="s">
        <v>150</v>
      </c>
      <c r="C191" s="144"/>
      <c r="D191" s="180">
        <v>50000</v>
      </c>
      <c r="E191" s="180"/>
      <c r="F191" s="180"/>
      <c r="G191" s="182">
        <f>SUM(D191:F191)</f>
        <v>50000</v>
      </c>
      <c r="H191" s="146">
        <v>0.8</v>
      </c>
      <c r="I191" s="145"/>
      <c r="J191" s="147"/>
      <c r="K191" s="206"/>
      <c r="L191" s="23"/>
    </row>
    <row r="192" spans="2:12" s="156" customFormat="1" ht="21.75" customHeight="1" x14ac:dyDescent="0.35">
      <c r="B192" s="4"/>
      <c r="C192" s="77" t="s">
        <v>151</v>
      </c>
      <c r="D192" s="183">
        <f>SUM(D188:D191)</f>
        <v>375058.88</v>
      </c>
      <c r="E192" s="183">
        <f>SUM(E188:E191)</f>
        <v>130000</v>
      </c>
      <c r="F192" s="183">
        <f>SUM(F188:F191)</f>
        <v>90000</v>
      </c>
      <c r="G192" s="183">
        <f>SUM(G188:G191)</f>
        <v>595058.88</v>
      </c>
      <c r="H192" s="10">
        <f>(H188*G188)+(H189*G189)+(H190*G190)+(H191*G191)</f>
        <v>407547.10399999999</v>
      </c>
      <c r="I192" s="111">
        <f>SUM(I188:I191)</f>
        <v>81485.000000000015</v>
      </c>
      <c r="J192" s="123"/>
      <c r="K192" s="144"/>
      <c r="L192" s="8"/>
    </row>
    <row r="193" spans="2:12" s="156" customFormat="1" ht="15.75" customHeight="1" x14ac:dyDescent="0.35">
      <c r="B193" s="4"/>
      <c r="C193" s="139"/>
      <c r="D193" s="142"/>
      <c r="E193" s="142"/>
      <c r="F193" s="142"/>
      <c r="G193" s="142"/>
      <c r="H193" s="142"/>
      <c r="I193" s="142"/>
      <c r="J193" s="142"/>
      <c r="K193" s="139"/>
      <c r="L193" s="8"/>
    </row>
    <row r="194" spans="2:12" s="156" customFormat="1" ht="15.75" customHeight="1" x14ac:dyDescent="0.35">
      <c r="B194" s="4"/>
      <c r="C194" s="139"/>
      <c r="D194" s="142"/>
      <c r="E194" s="142"/>
      <c r="F194" s="142"/>
      <c r="G194" s="142"/>
      <c r="H194" s="142"/>
      <c r="I194" s="142"/>
      <c r="J194" s="142"/>
      <c r="K194" s="139"/>
      <c r="L194" s="8"/>
    </row>
    <row r="195" spans="2:12" s="156" customFormat="1" ht="15.75" customHeight="1" x14ac:dyDescent="0.35">
      <c r="B195" s="4"/>
      <c r="C195" s="139"/>
      <c r="D195" s="142"/>
      <c r="E195" s="142"/>
      <c r="F195" s="142"/>
      <c r="G195" s="142"/>
      <c r="H195" s="142"/>
      <c r="I195" s="142"/>
      <c r="J195" s="142"/>
      <c r="K195" s="139"/>
      <c r="L195" s="8"/>
    </row>
    <row r="196" spans="2:12" s="156" customFormat="1" ht="15.75" customHeight="1" x14ac:dyDescent="0.35">
      <c r="B196" s="4"/>
      <c r="C196" s="139"/>
      <c r="D196" s="142"/>
      <c r="E196" s="142"/>
      <c r="F196" s="142"/>
      <c r="G196" s="142"/>
      <c r="H196" s="142"/>
      <c r="I196" s="142"/>
      <c r="J196" s="142"/>
      <c r="K196" s="139"/>
      <c r="L196" s="8"/>
    </row>
    <row r="197" spans="2:12" s="156" customFormat="1" ht="15.75" customHeight="1" x14ac:dyDescent="0.35">
      <c r="B197" s="4"/>
      <c r="C197" s="139"/>
      <c r="D197" s="142"/>
      <c r="E197" s="142"/>
      <c r="F197" s="142"/>
      <c r="G197" s="142"/>
      <c r="H197" s="142"/>
      <c r="I197" s="142"/>
      <c r="J197" s="142"/>
      <c r="K197" s="139"/>
      <c r="L197" s="8"/>
    </row>
    <row r="198" spans="2:12" s="156" customFormat="1" ht="15.75" customHeight="1" x14ac:dyDescent="0.35">
      <c r="B198" s="4"/>
      <c r="C198" s="139"/>
      <c r="D198" s="142"/>
      <c r="E198" s="142"/>
      <c r="F198" s="142"/>
      <c r="G198" s="142"/>
      <c r="H198" s="142"/>
      <c r="I198" s="142"/>
      <c r="J198" s="142"/>
      <c r="K198" s="139"/>
      <c r="L198" s="8"/>
    </row>
    <row r="199" spans="2:12" s="156" customFormat="1" ht="15.75" customHeight="1" thickBot="1" x14ac:dyDescent="0.4">
      <c r="B199" s="4"/>
      <c r="C199" s="139"/>
      <c r="D199" s="142"/>
      <c r="E199" s="142"/>
      <c r="F199" s="142"/>
      <c r="G199" s="142"/>
      <c r="H199" s="142"/>
      <c r="I199" s="142"/>
      <c r="J199" s="142"/>
      <c r="K199" s="139"/>
      <c r="L199" s="8"/>
    </row>
    <row r="200" spans="2:12" s="156" customFormat="1" ht="15.5" x14ac:dyDescent="0.35">
      <c r="B200" s="4"/>
      <c r="C200" s="408" t="s">
        <v>152</v>
      </c>
      <c r="D200" s="409"/>
      <c r="E200" s="409"/>
      <c r="F200" s="409"/>
      <c r="G200" s="410"/>
      <c r="H200" s="8"/>
      <c r="I200" s="142"/>
      <c r="J200" s="142"/>
      <c r="K200" s="8"/>
    </row>
    <row r="201" spans="2:12" s="156" customFormat="1" ht="40.5" customHeight="1" x14ac:dyDescent="0.35">
      <c r="B201" s="4"/>
      <c r="C201" s="445"/>
      <c r="D201" s="413" t="str">
        <f>D4</f>
        <v>Recipient Organization 1
UN Women</v>
      </c>
      <c r="E201" s="413" t="str">
        <f>E4</f>
        <v>Recipient Organization 2
UNDP</v>
      </c>
      <c r="F201" s="413" t="str">
        <f>F4</f>
        <v>Recipient Organization 3
World Vision</v>
      </c>
      <c r="G201" s="415" t="s">
        <v>5</v>
      </c>
      <c r="H201" s="139"/>
      <c r="I201" s="142"/>
      <c r="J201" s="142"/>
      <c r="K201" s="8"/>
    </row>
    <row r="202" spans="2:12" s="156" customFormat="1" ht="24.75" customHeight="1" x14ac:dyDescent="0.35">
      <c r="B202" s="4"/>
      <c r="C202" s="446"/>
      <c r="D202" s="414"/>
      <c r="E202" s="414"/>
      <c r="F202" s="414"/>
      <c r="G202" s="416"/>
      <c r="H202" s="139"/>
      <c r="I202" s="142"/>
      <c r="J202" s="142"/>
      <c r="K202" s="8"/>
    </row>
    <row r="203" spans="2:12" s="156" customFormat="1" ht="41.25" customHeight="1" x14ac:dyDescent="0.35">
      <c r="B203" s="149"/>
      <c r="C203" s="150" t="s">
        <v>153</v>
      </c>
      <c r="D203" s="151">
        <f>SUM(D17,D30,D43,D53,D67,D80,D91,D101,D113,D123,D133,D143,D155,D165,D175,D185,D188,D189,D190,D191)</f>
        <v>925058.88</v>
      </c>
      <c r="E203" s="151">
        <f>SUM(E17,E30,E43,E53,E67,E80,E91,E101,E113,E123,E133,E143,E155,E165,E175,E185,E188,E189,E190,E191)</f>
        <v>524100</v>
      </c>
      <c r="F203" s="151">
        <f>SUM(F17,F30,F43,F53,F67,F80,F91,F101,F113,F123,F133,F143,F155,F165,F175,F185,F188,F189,F190,F191)</f>
        <v>420000</v>
      </c>
      <c r="G203" s="152">
        <f>SUM(D203:F203)</f>
        <v>1869158.88</v>
      </c>
      <c r="H203" s="139"/>
      <c r="I203" s="153"/>
      <c r="J203" s="142"/>
      <c r="K203" s="149"/>
    </row>
    <row r="204" spans="2:12" s="156" customFormat="1" ht="51.75" customHeight="1" x14ac:dyDescent="0.35">
      <c r="B204" s="154"/>
      <c r="C204" s="150" t="s">
        <v>154</v>
      </c>
      <c r="D204" s="151">
        <f>D203*0.07</f>
        <v>64754.121600000006</v>
      </c>
      <c r="E204" s="151">
        <f>E203*0.07</f>
        <v>36687</v>
      </c>
      <c r="F204" s="151">
        <f>F203*0.07</f>
        <v>29400.000000000004</v>
      </c>
      <c r="G204" s="152">
        <f>G203*0.07</f>
        <v>130841.1216</v>
      </c>
      <c r="H204" s="154"/>
      <c r="I204" s="153"/>
      <c r="J204" s="142"/>
      <c r="K204" s="155"/>
    </row>
    <row r="205" spans="2:12" s="156" customFormat="1" ht="51.75" customHeight="1" thickBot="1" x14ac:dyDescent="0.4">
      <c r="B205" s="154"/>
      <c r="C205" s="7" t="s">
        <v>5</v>
      </c>
      <c r="D205" s="69">
        <f>SUM(D203:D204)</f>
        <v>989813.00159999996</v>
      </c>
      <c r="E205" s="69">
        <f>SUM(E203:E204)</f>
        <v>560787</v>
      </c>
      <c r="F205" s="69">
        <f>SUM(F203:F204)</f>
        <v>449400</v>
      </c>
      <c r="G205" s="184">
        <f>SUM(G203:G204)</f>
        <v>2000000.0015999998</v>
      </c>
      <c r="H205" s="154"/>
      <c r="I205" s="193"/>
      <c r="J205" s="194"/>
      <c r="K205" s="155"/>
    </row>
    <row r="206" spans="2:12" s="156" customFormat="1" ht="42" customHeight="1" x14ac:dyDescent="0.35">
      <c r="B206" s="228"/>
      <c r="I206" s="108"/>
      <c r="J206" s="108"/>
      <c r="K206" s="2"/>
      <c r="L206" s="155"/>
    </row>
    <row r="207" spans="2:12" s="160" customFormat="1" ht="29.25" customHeight="1" thickBot="1" x14ac:dyDescent="0.4">
      <c r="B207" s="139"/>
      <c r="C207" s="4"/>
      <c r="D207" s="14"/>
      <c r="E207" s="14"/>
      <c r="F207" s="14"/>
      <c r="G207" s="14"/>
      <c r="H207" s="14"/>
      <c r="I207" s="112"/>
      <c r="J207" s="112"/>
      <c r="K207" s="8"/>
      <c r="L207" s="149"/>
    </row>
    <row r="208" spans="2:12" s="156" customFormat="1" ht="23.25" customHeight="1" x14ac:dyDescent="0.35">
      <c r="B208" s="155"/>
      <c r="C208" s="396" t="s">
        <v>155</v>
      </c>
      <c r="D208" s="397"/>
      <c r="E208" s="397"/>
      <c r="F208" s="397"/>
      <c r="G208" s="397"/>
      <c r="H208" s="398"/>
      <c r="I208" s="112"/>
      <c r="J208" s="112"/>
      <c r="K208" s="155"/>
    </row>
    <row r="209" spans="2:12" s="156" customFormat="1" ht="41.25" customHeight="1" x14ac:dyDescent="0.35">
      <c r="B209" s="155"/>
      <c r="C209" s="65"/>
      <c r="D209" s="399" t="str">
        <f>D4</f>
        <v>Recipient Organization 1
UN Women</v>
      </c>
      <c r="E209" s="399" t="str">
        <f>E4</f>
        <v>Recipient Organization 2
UNDP</v>
      </c>
      <c r="F209" s="399" t="str">
        <f>F4</f>
        <v>Recipient Organization 3
World Vision</v>
      </c>
      <c r="G209" s="401" t="s">
        <v>5</v>
      </c>
      <c r="H209" s="403" t="s">
        <v>156</v>
      </c>
      <c r="I209" s="112"/>
      <c r="J209" s="112"/>
      <c r="K209" s="155"/>
    </row>
    <row r="210" spans="2:12" s="156" customFormat="1" ht="27.75" customHeight="1" x14ac:dyDescent="0.35">
      <c r="B210" s="155"/>
      <c r="C210" s="65"/>
      <c r="D210" s="400"/>
      <c r="E210" s="400"/>
      <c r="F210" s="400"/>
      <c r="G210" s="402"/>
      <c r="H210" s="404"/>
      <c r="I210" s="107"/>
      <c r="J210" s="107"/>
      <c r="K210" s="155"/>
    </row>
    <row r="211" spans="2:12" s="156" customFormat="1" ht="55.5" customHeight="1" x14ac:dyDescent="0.35">
      <c r="B211" s="155"/>
      <c r="C211" s="13" t="s">
        <v>157</v>
      </c>
      <c r="D211" s="67">
        <f>$D$205*H211</f>
        <v>692869.10111999989</v>
      </c>
      <c r="E211" s="68">
        <f>$E$205*H211</f>
        <v>392550.89999999997</v>
      </c>
      <c r="F211" s="68">
        <f>$F$205*H211</f>
        <v>314580</v>
      </c>
      <c r="G211" s="68">
        <f>SUM(D211:F211)</f>
        <v>1400000.0011199999</v>
      </c>
      <c r="H211" s="84">
        <v>0.7</v>
      </c>
      <c r="I211" s="107"/>
      <c r="J211" s="107"/>
      <c r="K211" s="155"/>
    </row>
    <row r="212" spans="2:12" s="156" customFormat="1" ht="57.75" customHeight="1" x14ac:dyDescent="0.35">
      <c r="B212" s="391"/>
      <c r="C212" s="78" t="s">
        <v>158</v>
      </c>
      <c r="D212" s="67">
        <f>$D$205*H212</f>
        <v>296943.90047999995</v>
      </c>
      <c r="E212" s="68">
        <f>$E$205*H212</f>
        <v>168236.1</v>
      </c>
      <c r="F212" s="68">
        <f>$F$205*H212</f>
        <v>134820</v>
      </c>
      <c r="G212" s="79">
        <f>SUM(D212:F212)</f>
        <v>600000.00047999993</v>
      </c>
      <c r="H212" s="85">
        <v>0.3</v>
      </c>
      <c r="I212" s="109"/>
      <c r="J212" s="109"/>
    </row>
    <row r="213" spans="2:12" s="156" customFormat="1" ht="57.75" customHeight="1" x14ac:dyDescent="0.35">
      <c r="B213" s="391"/>
      <c r="C213" s="78" t="s">
        <v>159</v>
      </c>
      <c r="D213" s="67">
        <f>$D$205*H213</f>
        <v>0</v>
      </c>
      <c r="E213" s="68">
        <f>$E$205*H213</f>
        <v>0</v>
      </c>
      <c r="F213" s="68">
        <f>$F$205*H213</f>
        <v>0</v>
      </c>
      <c r="G213" s="79">
        <f>SUM(D213:F213)</f>
        <v>0</v>
      </c>
      <c r="H213" s="86">
        <v>0</v>
      </c>
      <c r="I213" s="113"/>
      <c r="J213" s="113"/>
    </row>
    <row r="214" spans="2:12" s="156" customFormat="1" ht="38.25" customHeight="1" thickBot="1" x14ac:dyDescent="0.4">
      <c r="B214" s="391"/>
      <c r="C214" s="7" t="s">
        <v>160</v>
      </c>
      <c r="D214" s="69">
        <f>SUM(D211:D213)</f>
        <v>989813.00159999984</v>
      </c>
      <c r="E214" s="69">
        <f>SUM(E211:E213)</f>
        <v>560787</v>
      </c>
      <c r="F214" s="69">
        <f>SUM(F211:F213)</f>
        <v>449400</v>
      </c>
      <c r="G214" s="69">
        <f>SUM(G211:G213)</f>
        <v>2000000.0015999998</v>
      </c>
      <c r="H214" s="70">
        <f>SUM(H211:H213)</f>
        <v>1</v>
      </c>
      <c r="I214" s="110"/>
      <c r="J214" s="108"/>
    </row>
    <row r="215" spans="2:12" s="156" customFormat="1" ht="21.75" customHeight="1" thickBot="1" x14ac:dyDescent="0.4">
      <c r="B215" s="391"/>
      <c r="C215" s="1"/>
      <c r="D215" s="5"/>
      <c r="E215" s="5"/>
      <c r="F215" s="5"/>
      <c r="G215" s="5"/>
      <c r="H215" s="5"/>
      <c r="I215" s="110"/>
      <c r="J215" s="108"/>
    </row>
    <row r="216" spans="2:12" s="156" customFormat="1" ht="49.5" customHeight="1" x14ac:dyDescent="0.35">
      <c r="B216" s="391"/>
      <c r="C216" s="195" t="s">
        <v>578</v>
      </c>
      <c r="D216" s="71">
        <f>SUM(H17,H30,H43,H53,H67,H80,H91,H101,H113,H123,H133,H143,H155,H165,H175,H185,H192)*1.07</f>
        <v>1756562.4012800001</v>
      </c>
      <c r="E216" s="14"/>
      <c r="F216" s="14"/>
      <c r="G216" s="14"/>
      <c r="H216" s="115" t="s">
        <v>161</v>
      </c>
      <c r="I216" s="196">
        <f>SUM(I192,I185,I175,I165,I155,I143,I133,I123,I113,I101,I91,I80,I67,I53,I43,I30,I17)</f>
        <v>561442.53</v>
      </c>
      <c r="J216" s="197"/>
    </row>
    <row r="217" spans="2:12" s="156" customFormat="1" ht="28.5" customHeight="1" thickBot="1" x14ac:dyDescent="0.4">
      <c r="B217" s="391"/>
      <c r="C217" s="198" t="s">
        <v>162</v>
      </c>
      <c r="D217" s="104">
        <f>D216/G205</f>
        <v>0.87828119993737519</v>
      </c>
      <c r="E217" s="18"/>
      <c r="F217" s="18"/>
      <c r="G217" s="18"/>
      <c r="H217" s="167" t="s">
        <v>163</v>
      </c>
      <c r="I217" s="495">
        <f>I216/G203</f>
        <v>0.30037175330970262</v>
      </c>
      <c r="J217" s="199"/>
    </row>
    <row r="218" spans="2:12" s="156" customFormat="1" ht="28.5" customHeight="1" x14ac:dyDescent="0.35">
      <c r="B218" s="391"/>
      <c r="C218" s="392"/>
      <c r="D218" s="393"/>
      <c r="E218" s="200"/>
      <c r="F218" s="200"/>
      <c r="G218" s="200"/>
      <c r="I218" s="193"/>
      <c r="J218" s="194"/>
    </row>
    <row r="219" spans="2:12" s="156" customFormat="1" ht="32.25" customHeight="1" x14ac:dyDescent="0.35">
      <c r="B219" s="391"/>
      <c r="C219" s="198" t="s">
        <v>579</v>
      </c>
      <c r="D219" s="72">
        <f>SUM(D190:F191)*1.07</f>
        <v>107063.00160000002</v>
      </c>
      <c r="E219" s="19"/>
      <c r="F219" s="19"/>
      <c r="G219" s="19"/>
      <c r="I219" s="193"/>
      <c r="J219" s="194"/>
    </row>
    <row r="220" spans="2:12" s="156" customFormat="1" ht="23.25" customHeight="1" x14ac:dyDescent="0.35">
      <c r="B220" s="391"/>
      <c r="C220" s="198" t="s">
        <v>164</v>
      </c>
      <c r="D220" s="104">
        <f>D219/G205</f>
        <v>5.3531500757174812E-2</v>
      </c>
      <c r="E220" s="19"/>
      <c r="F220" s="19"/>
      <c r="G220" s="19"/>
      <c r="I220" s="201"/>
      <c r="J220" s="194"/>
    </row>
    <row r="221" spans="2:12" s="156" customFormat="1" ht="66.75" customHeight="1" thickBot="1" x14ac:dyDescent="0.4">
      <c r="B221" s="391"/>
      <c r="C221" s="443" t="s">
        <v>580</v>
      </c>
      <c r="D221" s="444"/>
      <c r="E221" s="171"/>
      <c r="F221" s="171"/>
      <c r="G221" s="171"/>
      <c r="I221" s="193"/>
      <c r="J221" s="194"/>
    </row>
    <row r="222" spans="2:12" s="156" customFormat="1" ht="55.5" customHeight="1" x14ac:dyDescent="0.35">
      <c r="B222" s="391"/>
      <c r="I222" s="193"/>
      <c r="J222" s="194"/>
      <c r="L222" s="160"/>
    </row>
    <row r="223" spans="2:12" s="156" customFormat="1" ht="42.75" customHeight="1" x14ac:dyDescent="0.35">
      <c r="B223" s="391"/>
      <c r="I223" s="193"/>
      <c r="J223" s="194"/>
    </row>
    <row r="224" spans="2:12" s="156" customFormat="1" ht="21.75" customHeight="1" x14ac:dyDescent="0.35">
      <c r="B224" s="391"/>
      <c r="I224" s="193"/>
      <c r="J224" s="194"/>
    </row>
    <row r="225" spans="2:10" s="156" customFormat="1" ht="21.75" customHeight="1" x14ac:dyDescent="0.35">
      <c r="B225" s="391"/>
      <c r="I225" s="193"/>
      <c r="J225" s="194"/>
    </row>
    <row r="226" spans="2:10" s="156" customFormat="1" ht="23.25" customHeight="1" x14ac:dyDescent="0.35">
      <c r="B226" s="391"/>
      <c r="I226" s="193"/>
      <c r="J226" s="194"/>
    </row>
    <row r="227" spans="2:10" ht="23.25" customHeight="1" x14ac:dyDescent="0.35"/>
    <row r="228" spans="2:10" ht="21.75" customHeight="1" x14ac:dyDescent="0.35"/>
    <row r="229" spans="2:10" ht="16.5" customHeight="1" x14ac:dyDescent="0.35"/>
    <row r="230" spans="2:10" ht="29.25" customHeight="1" x14ac:dyDescent="0.35"/>
    <row r="231" spans="2:10" ht="24.75" customHeight="1" x14ac:dyDescent="0.35"/>
    <row r="232" spans="2:10" ht="33" customHeight="1" x14ac:dyDescent="0.35"/>
    <row r="234" spans="2:10" ht="15" customHeight="1" x14ac:dyDescent="0.35"/>
    <row r="235" spans="2:10" ht="25.5" customHeight="1" x14ac:dyDescent="0.35"/>
  </sheetData>
  <sheetProtection formatCells="0" formatColumns="0" formatRows="0"/>
  <mergeCells count="37">
    <mergeCell ref="F209:F210"/>
    <mergeCell ref="B2:E2"/>
    <mergeCell ref="C114:K114"/>
    <mergeCell ref="C124:K124"/>
    <mergeCell ref="C145:K145"/>
    <mergeCell ref="C134:K134"/>
    <mergeCell ref="C156:K156"/>
    <mergeCell ref="C146:K146"/>
    <mergeCell ref="C68:K68"/>
    <mergeCell ref="C81:K81"/>
    <mergeCell ref="C92:K92"/>
    <mergeCell ref="C103:K103"/>
    <mergeCell ref="C104:K104"/>
    <mergeCell ref="C44:K44"/>
    <mergeCell ref="C5:K5"/>
    <mergeCell ref="C55:K55"/>
    <mergeCell ref="C56:K56"/>
    <mergeCell ref="B1:E1"/>
    <mergeCell ref="C18:K18"/>
    <mergeCell ref="C6:K6"/>
    <mergeCell ref="C31:K31"/>
    <mergeCell ref="C166:K166"/>
    <mergeCell ref="C176:K176"/>
    <mergeCell ref="B212:B226"/>
    <mergeCell ref="C208:H208"/>
    <mergeCell ref="C221:D221"/>
    <mergeCell ref="C201:C202"/>
    <mergeCell ref="G201:G202"/>
    <mergeCell ref="G209:G210"/>
    <mergeCell ref="H209:H210"/>
    <mergeCell ref="C218:D218"/>
    <mergeCell ref="C200:G200"/>
    <mergeCell ref="D201:D202"/>
    <mergeCell ref="E201:E202"/>
    <mergeCell ref="F201:F202"/>
    <mergeCell ref="D209:D210"/>
    <mergeCell ref="E209:E210"/>
  </mergeCells>
  <phoneticPr fontId="25" type="noConversion"/>
  <conditionalFormatting sqref="D217">
    <cfRule type="cellIs" dxfId="26" priority="46" operator="lessThan">
      <formula>0.15</formula>
    </cfRule>
  </conditionalFormatting>
  <conditionalFormatting sqref="D220">
    <cfRule type="cellIs" dxfId="25" priority="44" operator="lessThan">
      <formula>0.05</formula>
    </cfRule>
  </conditionalFormatting>
  <conditionalFormatting sqref="H214 I213:J213">
    <cfRule type="cellIs" dxfId="24" priority="1" operator="greaterThan">
      <formula>1</formula>
    </cfRule>
  </conditionalFormatting>
  <dataValidations xWindow="431" yWindow="475" count="6">
    <dataValidation allowBlank="1" showInputMessage="1" showErrorMessage="1" prompt="% Towards Gender Equality and Women's Empowerment Must be Higher than 15%_x000a_" sqref="D217:G217" xr:uid="{00000000-0002-0000-0100-000000000000}"/>
    <dataValidation allowBlank="1" showInputMessage="1" showErrorMessage="1" prompt="M&amp;E Budget Cannot be Less than 5%_x000a_" sqref="D220:G220" xr:uid="{00000000-0002-0000-0100-000001000000}"/>
    <dataValidation allowBlank="1" showInputMessage="1" showErrorMessage="1" prompt="Insert *text* description of Outcome here" sqref="C145:K145 C5 C103:K103 C55" xr:uid="{00000000-0002-0000-0100-000002000000}"/>
    <dataValidation allowBlank="1" showInputMessage="1" showErrorMessage="1" prompt="Insert *text* description of Output here" sqref="C6 C18 C44 C56 C68 C81 C92 C104 C114 C124 C134 C146 C156 C166 C176 C31" xr:uid="{00000000-0002-0000-0100-000003000000}"/>
    <dataValidation allowBlank="1" showInputMessage="1" showErrorMessage="1" prompt="Insert *text* description of Activity here" sqref="C157 C147 C32 C45 C177 C135 C167 C93 C125 C115" xr:uid="{00000000-0002-0000-0100-000004000000}"/>
    <dataValidation allowBlank="1" showErrorMessage="1" prompt="% Towards Gender Equality and Women's Empowerment Must be Higher than 15%_x000a_" sqref="D219:G219" xr:uid="{00000000-0002-0000-0100-000005000000}"/>
  </dataValidations>
  <pageMargins left="0.7" right="0.7" top="0.75" bottom="0.75" header="0.3" footer="0.3"/>
  <pageSetup scale="74" orientation="landscape" r:id="rId1"/>
  <rowBreaks count="1" manualBreakCount="1">
    <brk id="68" max="16383" man="1"/>
  </rowBreaks>
  <ignoredErrors>
    <ignoredError sqref="D201:F202 D209:F21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N245"/>
  <sheetViews>
    <sheetView showGridLines="0" showZeros="0" topLeftCell="D1" zoomScale="80" zoomScaleNormal="80" workbookViewId="0">
      <pane ySplit="4" topLeftCell="A202" activePane="bottomLeft" state="frozen"/>
      <selection pane="bottomLeft" activeCell="D194" sqref="D194"/>
    </sheetView>
  </sheetViews>
  <sheetFormatPr defaultColWidth="9.1796875" defaultRowHeight="15.5" x14ac:dyDescent="0.35"/>
  <cols>
    <col min="1" max="1" width="4.453125" style="26" customWidth="1"/>
    <col min="2" max="2" width="3.453125" style="26" customWidth="1"/>
    <col min="3" max="3" width="51.453125" style="26" customWidth="1"/>
    <col min="4" max="4" width="34.453125" style="27" customWidth="1"/>
    <col min="5" max="5" width="35" style="27" customWidth="1"/>
    <col min="6" max="6" width="36.453125" style="27" customWidth="1"/>
    <col min="7" max="7" width="25.453125" style="26" customWidth="1"/>
    <col min="8" max="8" width="21.453125" style="26" customWidth="1"/>
    <col min="9" max="9" width="16.81640625" style="26" customWidth="1"/>
    <col min="10" max="10" width="19.453125" style="26" customWidth="1"/>
    <col min="11" max="11" width="19" style="26" customWidth="1"/>
    <col min="12" max="12" width="26" style="26" customWidth="1"/>
    <col min="13" max="13" width="21.1796875" style="26" customWidth="1"/>
    <col min="14" max="14" width="7" style="26" customWidth="1"/>
    <col min="15" max="15" width="24.453125" style="26" customWidth="1"/>
    <col min="16" max="16" width="26.453125" style="26" customWidth="1"/>
    <col min="17" max="17" width="30.1796875" style="26" customWidth="1"/>
    <col min="18" max="18" width="33" style="26" customWidth="1"/>
    <col min="19" max="20" width="22.453125" style="26" customWidth="1"/>
    <col min="21" max="21" width="23.453125" style="26" customWidth="1"/>
    <col min="22" max="22" width="32.1796875" style="26" customWidth="1"/>
    <col min="23" max="23" width="9.1796875" style="26"/>
    <col min="24" max="24" width="17.453125" style="26" customWidth="1"/>
    <col min="25" max="25" width="26.453125" style="26" customWidth="1"/>
    <col min="26" max="26" width="22.453125" style="26" customWidth="1"/>
    <col min="27" max="27" width="29.453125" style="26" customWidth="1"/>
    <col min="28" max="28" width="23.453125" style="26" customWidth="1"/>
    <col min="29" max="29" width="18.453125" style="26" customWidth="1"/>
    <col min="30" max="30" width="17.453125" style="26" customWidth="1"/>
    <col min="31" max="31" width="25.1796875" style="26" customWidth="1"/>
    <col min="32" max="16384" width="9.1796875" style="26"/>
  </cols>
  <sheetData>
    <row r="1" spans="2:14" ht="31.5" customHeight="1" x14ac:dyDescent="1">
      <c r="B1" s="156"/>
      <c r="C1" s="390" t="s">
        <v>0</v>
      </c>
      <c r="D1" s="390"/>
      <c r="E1" s="390"/>
      <c r="F1" s="390"/>
      <c r="G1" s="15"/>
      <c r="H1" s="16"/>
      <c r="I1" s="16"/>
      <c r="J1" s="156"/>
      <c r="K1" s="156"/>
      <c r="L1" s="11"/>
      <c r="M1" s="3"/>
      <c r="N1" s="156"/>
    </row>
    <row r="2" spans="2:14" ht="24" customHeight="1" x14ac:dyDescent="0.45">
      <c r="B2" s="156"/>
      <c r="C2" s="450" t="s">
        <v>165</v>
      </c>
      <c r="D2" s="450"/>
      <c r="E2" s="450"/>
      <c r="F2" s="127"/>
      <c r="G2" s="156"/>
      <c r="H2" s="156"/>
      <c r="I2" s="156"/>
      <c r="J2" s="156"/>
      <c r="K2" s="156"/>
      <c r="L2" s="11"/>
      <c r="M2" s="3"/>
      <c r="N2" s="156"/>
    </row>
    <row r="3" spans="2:14" ht="24" customHeight="1" x14ac:dyDescent="0.35">
      <c r="B3" s="156"/>
      <c r="C3" s="21"/>
      <c r="D3" s="21"/>
      <c r="E3" s="21"/>
      <c r="F3" s="21"/>
      <c r="G3" s="156"/>
      <c r="H3" s="156"/>
      <c r="I3" s="156"/>
      <c r="J3" s="156"/>
      <c r="K3" s="156"/>
      <c r="L3" s="11"/>
      <c r="M3" s="3"/>
      <c r="N3" s="156"/>
    </row>
    <row r="4" spans="2:14" ht="24" customHeight="1" x14ac:dyDescent="0.35">
      <c r="B4" s="156"/>
      <c r="C4" s="21"/>
      <c r="D4" s="177" t="str">
        <f>'1) Budget Table'!D4</f>
        <v>Recipient Organization 1
UN Women</v>
      </c>
      <c r="E4" s="177" t="str">
        <f>'1) Budget Table'!E4</f>
        <v>Recipient Organization 2
UNDP</v>
      </c>
      <c r="F4" s="177" t="str">
        <f>'1) Budget Table'!F4</f>
        <v>Recipient Organization 3
World Vision</v>
      </c>
      <c r="G4" s="178" t="s">
        <v>5</v>
      </c>
      <c r="H4" s="156"/>
      <c r="I4" s="156"/>
      <c r="J4" s="156"/>
      <c r="K4" s="156"/>
      <c r="L4" s="11"/>
      <c r="M4" s="3"/>
      <c r="N4" s="156"/>
    </row>
    <row r="5" spans="2:14" ht="24" customHeight="1" x14ac:dyDescent="0.35">
      <c r="B5" s="451" t="s">
        <v>166</v>
      </c>
      <c r="C5" s="452"/>
      <c r="D5" s="452"/>
      <c r="E5" s="452"/>
      <c r="F5" s="452"/>
      <c r="G5" s="453"/>
      <c r="H5" s="156"/>
      <c r="I5" s="156"/>
      <c r="J5" s="156"/>
      <c r="K5" s="156"/>
      <c r="L5" s="11"/>
      <c r="M5" s="3"/>
      <c r="N5" s="156"/>
    </row>
    <row r="6" spans="2:14" ht="22.5" customHeight="1" x14ac:dyDescent="0.35">
      <c r="B6" s="156"/>
      <c r="C6" s="451" t="s">
        <v>167</v>
      </c>
      <c r="D6" s="452"/>
      <c r="E6" s="452"/>
      <c r="F6" s="452"/>
      <c r="G6" s="453"/>
      <c r="H6" s="156"/>
      <c r="I6" s="156"/>
      <c r="J6" s="156"/>
      <c r="K6" s="156"/>
      <c r="L6" s="11"/>
      <c r="M6" s="3"/>
      <c r="N6" s="156"/>
    </row>
    <row r="7" spans="2:14" ht="24.75" customHeight="1" thickBot="1" x14ac:dyDescent="0.4">
      <c r="B7" s="156"/>
      <c r="C7" s="34" t="s">
        <v>168</v>
      </c>
      <c r="D7" s="35">
        <f>'1) Budget Table'!D17</f>
        <v>290000</v>
      </c>
      <c r="E7" s="35">
        <f>'1) Budget Table'!E17</f>
        <v>0</v>
      </c>
      <c r="F7" s="35">
        <f>'1) Budget Table'!F17</f>
        <v>0</v>
      </c>
      <c r="G7" s="36">
        <f>SUM(D7:F7)</f>
        <v>290000</v>
      </c>
      <c r="H7" s="156"/>
      <c r="I7" s="156"/>
      <c r="J7" s="156"/>
      <c r="K7" s="156"/>
      <c r="L7" s="11"/>
      <c r="M7" s="3"/>
      <c r="N7" s="156"/>
    </row>
    <row r="8" spans="2:14" ht="21.75" customHeight="1" x14ac:dyDescent="0.35">
      <c r="B8" s="156"/>
      <c r="C8" s="32" t="s">
        <v>169</v>
      </c>
      <c r="D8" s="157">
        <v>0</v>
      </c>
      <c r="E8" s="158"/>
      <c r="F8" s="158"/>
      <c r="G8" s="33">
        <f t="shared" ref="G8:G15" si="0">SUM(D8:F8)</f>
        <v>0</v>
      </c>
      <c r="H8" s="156"/>
      <c r="I8" s="156"/>
      <c r="J8" s="156"/>
      <c r="K8" s="156"/>
      <c r="L8" s="156"/>
      <c r="M8" s="156"/>
      <c r="N8" s="156"/>
    </row>
    <row r="9" spans="2:14" x14ac:dyDescent="0.35">
      <c r="B9" s="156"/>
      <c r="C9" s="24" t="s">
        <v>170</v>
      </c>
      <c r="D9" s="159">
        <v>0</v>
      </c>
      <c r="E9" s="133"/>
      <c r="F9" s="133"/>
      <c r="G9" s="31">
        <f t="shared" si="0"/>
        <v>0</v>
      </c>
      <c r="H9" s="156"/>
      <c r="I9" s="156"/>
      <c r="J9" s="156"/>
      <c r="K9" s="156"/>
      <c r="L9" s="156"/>
      <c r="M9" s="156"/>
      <c r="N9" s="156"/>
    </row>
    <row r="10" spans="2:14" ht="15.75" customHeight="1" x14ac:dyDescent="0.35">
      <c r="B10" s="156"/>
      <c r="C10" s="24" t="s">
        <v>171</v>
      </c>
      <c r="D10" s="159"/>
      <c r="E10" s="159"/>
      <c r="F10" s="159"/>
      <c r="G10" s="31">
        <f t="shared" si="0"/>
        <v>0</v>
      </c>
      <c r="H10" s="156"/>
      <c r="I10" s="156"/>
      <c r="J10" s="156"/>
      <c r="K10" s="156"/>
      <c r="L10" s="156"/>
      <c r="M10" s="156"/>
      <c r="N10" s="156"/>
    </row>
    <row r="11" spans="2:14" x14ac:dyDescent="0.35">
      <c r="B11" s="156"/>
      <c r="C11" s="25" t="s">
        <v>172</v>
      </c>
      <c r="D11" s="159">
        <v>90000</v>
      </c>
      <c r="E11" s="159"/>
      <c r="F11" s="159"/>
      <c r="G11" s="31">
        <f t="shared" si="0"/>
        <v>90000</v>
      </c>
      <c r="H11" s="156"/>
      <c r="I11" s="156"/>
      <c r="J11" s="156"/>
      <c r="K11" s="156"/>
      <c r="L11" s="156"/>
      <c r="M11" s="156"/>
      <c r="N11" s="156"/>
    </row>
    <row r="12" spans="2:14" x14ac:dyDescent="0.35">
      <c r="B12" s="156"/>
      <c r="C12" s="24" t="s">
        <v>173</v>
      </c>
      <c r="D12" s="159">
        <v>59000</v>
      </c>
      <c r="E12" s="159"/>
      <c r="F12" s="159"/>
      <c r="G12" s="31">
        <f t="shared" si="0"/>
        <v>59000</v>
      </c>
      <c r="H12" s="156"/>
      <c r="I12" s="156"/>
      <c r="J12" s="156"/>
      <c r="K12" s="156"/>
      <c r="L12" s="156"/>
      <c r="M12" s="156"/>
      <c r="N12" s="156"/>
    </row>
    <row r="13" spans="2:14" ht="21.75" customHeight="1" x14ac:dyDescent="0.35">
      <c r="B13" s="156"/>
      <c r="C13" s="24" t="s">
        <v>174</v>
      </c>
      <c r="D13" s="159">
        <v>116000</v>
      </c>
      <c r="E13" s="159"/>
      <c r="F13" s="159"/>
      <c r="G13" s="31">
        <f t="shared" si="0"/>
        <v>116000</v>
      </c>
      <c r="H13" s="156"/>
      <c r="I13" s="156"/>
      <c r="J13" s="156"/>
      <c r="K13" s="156"/>
      <c r="L13" s="156"/>
      <c r="M13" s="156"/>
      <c r="N13" s="156"/>
    </row>
    <row r="14" spans="2:14" ht="21.75" customHeight="1" x14ac:dyDescent="0.35">
      <c r="B14" s="156"/>
      <c r="C14" s="24" t="s">
        <v>175</v>
      </c>
      <c r="D14" s="159">
        <v>25000</v>
      </c>
      <c r="E14" s="159"/>
      <c r="F14" s="159"/>
      <c r="G14" s="31">
        <f t="shared" si="0"/>
        <v>25000</v>
      </c>
      <c r="H14" s="156"/>
      <c r="I14" s="156"/>
      <c r="J14" s="156"/>
      <c r="K14" s="156"/>
      <c r="L14" s="156"/>
      <c r="M14" s="156"/>
      <c r="N14" s="156"/>
    </row>
    <row r="15" spans="2:14" ht="15.75" customHeight="1" x14ac:dyDescent="0.35">
      <c r="B15" s="156"/>
      <c r="C15" s="28" t="s">
        <v>176</v>
      </c>
      <c r="D15" s="37">
        <f>SUM(D8:D14)</f>
        <v>290000</v>
      </c>
      <c r="E15" s="37">
        <f>SUM(E8:E14)</f>
        <v>0</v>
      </c>
      <c r="F15" s="37">
        <f>SUM(F8:F14)</f>
        <v>0</v>
      </c>
      <c r="G15" s="80">
        <f t="shared" si="0"/>
        <v>290000</v>
      </c>
      <c r="H15" s="156"/>
      <c r="I15" s="156"/>
      <c r="J15" s="156"/>
      <c r="K15" s="156"/>
      <c r="L15" s="156"/>
      <c r="M15" s="156"/>
      <c r="N15" s="156"/>
    </row>
    <row r="16" spans="2:14" s="27" customFormat="1" x14ac:dyDescent="0.35">
      <c r="B16" s="160"/>
      <c r="C16" s="41"/>
      <c r="D16" s="42"/>
      <c r="E16" s="42"/>
      <c r="F16" s="42"/>
      <c r="G16" s="81"/>
      <c r="H16" s="160"/>
      <c r="I16" s="160"/>
      <c r="J16" s="160"/>
      <c r="K16" s="160"/>
      <c r="L16" s="160"/>
      <c r="M16" s="160"/>
      <c r="N16" s="160"/>
    </row>
    <row r="17" spans="3:14" x14ac:dyDescent="0.35">
      <c r="C17" s="451" t="s">
        <v>177</v>
      </c>
      <c r="D17" s="452"/>
      <c r="E17" s="452"/>
      <c r="F17" s="452"/>
      <c r="G17" s="453"/>
      <c r="H17" s="156"/>
      <c r="I17" s="156"/>
      <c r="J17" s="156"/>
      <c r="K17" s="156"/>
      <c r="L17" s="156"/>
      <c r="M17" s="156"/>
      <c r="N17" s="156"/>
    </row>
    <row r="18" spans="3:14" ht="27" customHeight="1" thickBot="1" x14ac:dyDescent="0.4">
      <c r="C18" s="34" t="s">
        <v>168</v>
      </c>
      <c r="D18" s="35">
        <f>'1) Budget Table'!D30</f>
        <v>260000</v>
      </c>
      <c r="E18" s="35">
        <f>'1) Budget Table'!E30</f>
        <v>0</v>
      </c>
      <c r="F18" s="35">
        <f>'1) Budget Table'!F30</f>
        <v>0</v>
      </c>
      <c r="G18" s="36">
        <f t="shared" ref="G18:G26" si="1">SUM(D18:F18)</f>
        <v>260000</v>
      </c>
      <c r="H18" s="156"/>
      <c r="I18" s="156"/>
      <c r="J18" s="156"/>
      <c r="K18" s="156"/>
      <c r="L18" s="156"/>
      <c r="M18" s="156"/>
      <c r="N18" s="156"/>
    </row>
    <row r="19" spans="3:14" x14ac:dyDescent="0.35">
      <c r="C19" s="32" t="s">
        <v>169</v>
      </c>
      <c r="D19" s="157"/>
      <c r="E19" s="158"/>
      <c r="F19" s="158"/>
      <c r="G19" s="33">
        <f t="shared" si="1"/>
        <v>0</v>
      </c>
      <c r="H19" s="156"/>
      <c r="I19" s="156"/>
      <c r="J19" s="156"/>
      <c r="K19" s="156"/>
      <c r="L19" s="156"/>
      <c r="M19" s="156"/>
      <c r="N19" s="156"/>
    </row>
    <row r="20" spans="3:14" x14ac:dyDescent="0.35">
      <c r="C20" s="24" t="s">
        <v>170</v>
      </c>
      <c r="D20" s="159"/>
      <c r="E20" s="133"/>
      <c r="F20" s="133"/>
      <c r="G20" s="31">
        <f t="shared" si="1"/>
        <v>0</v>
      </c>
      <c r="H20" s="156"/>
      <c r="I20" s="156"/>
      <c r="J20" s="156"/>
      <c r="K20" s="156"/>
      <c r="L20" s="156"/>
      <c r="M20" s="156"/>
      <c r="N20" s="156"/>
    </row>
    <row r="21" spans="3:14" ht="31" x14ac:dyDescent="0.35">
      <c r="C21" s="24" t="s">
        <v>171</v>
      </c>
      <c r="D21" s="159"/>
      <c r="E21" s="159"/>
      <c r="F21" s="159"/>
      <c r="G21" s="31">
        <f t="shared" si="1"/>
        <v>0</v>
      </c>
      <c r="H21" s="156"/>
      <c r="I21" s="156"/>
      <c r="J21" s="156"/>
      <c r="K21" s="156"/>
      <c r="L21" s="156"/>
      <c r="M21" s="156"/>
      <c r="N21" s="156"/>
    </row>
    <row r="22" spans="3:14" x14ac:dyDescent="0.35">
      <c r="C22" s="25" t="s">
        <v>172</v>
      </c>
      <c r="D22" s="159">
        <v>60000</v>
      </c>
      <c r="E22" s="159"/>
      <c r="F22" s="159"/>
      <c r="G22" s="31">
        <f t="shared" si="1"/>
        <v>60000</v>
      </c>
      <c r="H22" s="156"/>
      <c r="I22" s="156"/>
      <c r="J22" s="156"/>
      <c r="K22" s="156"/>
      <c r="L22" s="156"/>
      <c r="M22" s="156"/>
      <c r="N22" s="156"/>
    </row>
    <row r="23" spans="3:14" x14ac:dyDescent="0.35">
      <c r="C23" s="24" t="s">
        <v>173</v>
      </c>
      <c r="D23" s="159">
        <v>40000</v>
      </c>
      <c r="E23" s="159"/>
      <c r="F23" s="159"/>
      <c r="G23" s="31">
        <f t="shared" si="1"/>
        <v>40000</v>
      </c>
      <c r="H23" s="156"/>
      <c r="I23" s="156"/>
      <c r="J23" s="156"/>
      <c r="K23" s="156"/>
      <c r="L23" s="156"/>
      <c r="M23" s="156"/>
      <c r="N23" s="156"/>
    </row>
    <row r="24" spans="3:14" x14ac:dyDescent="0.35">
      <c r="C24" s="24" t="s">
        <v>174</v>
      </c>
      <c r="D24" s="159">
        <v>100000</v>
      </c>
      <c r="E24" s="159"/>
      <c r="F24" s="159"/>
      <c r="G24" s="31">
        <f t="shared" si="1"/>
        <v>100000</v>
      </c>
      <c r="H24" s="156"/>
      <c r="I24" s="156"/>
      <c r="J24" s="156"/>
      <c r="K24" s="156"/>
      <c r="L24" s="156"/>
      <c r="M24" s="156"/>
      <c r="N24" s="156"/>
    </row>
    <row r="25" spans="3:14" x14ac:dyDescent="0.35">
      <c r="C25" s="24" t="s">
        <v>175</v>
      </c>
      <c r="D25" s="159">
        <v>60000</v>
      </c>
      <c r="E25" s="159"/>
      <c r="F25" s="159"/>
      <c r="G25" s="31">
        <f t="shared" si="1"/>
        <v>60000</v>
      </c>
      <c r="H25" s="156"/>
      <c r="I25" s="156"/>
      <c r="J25" s="156"/>
      <c r="K25" s="156"/>
      <c r="L25" s="156"/>
      <c r="M25" s="156"/>
      <c r="N25" s="156"/>
    </row>
    <row r="26" spans="3:14" x14ac:dyDescent="0.35">
      <c r="C26" s="28" t="s">
        <v>176</v>
      </c>
      <c r="D26" s="37">
        <f>SUM(D19:D25)</f>
        <v>260000</v>
      </c>
      <c r="E26" s="37">
        <f>SUM(E19:E25)</f>
        <v>0</v>
      </c>
      <c r="F26" s="37">
        <f>SUM(F19:F25)</f>
        <v>0</v>
      </c>
      <c r="G26" s="31">
        <f t="shared" si="1"/>
        <v>260000</v>
      </c>
      <c r="H26" s="156"/>
      <c r="I26" s="156"/>
      <c r="J26" s="156"/>
      <c r="K26" s="156"/>
      <c r="L26" s="156"/>
      <c r="M26" s="156"/>
      <c r="N26" s="156"/>
    </row>
    <row r="27" spans="3:14" s="27" customFormat="1" x14ac:dyDescent="0.35">
      <c r="C27" s="41"/>
      <c r="D27" s="42"/>
      <c r="E27" s="42"/>
      <c r="F27" s="42"/>
      <c r="G27" s="43"/>
      <c r="H27" s="160"/>
      <c r="I27" s="160"/>
      <c r="J27" s="160"/>
      <c r="K27" s="160"/>
      <c r="L27" s="160"/>
      <c r="M27" s="160"/>
      <c r="N27" s="160"/>
    </row>
    <row r="28" spans="3:14" x14ac:dyDescent="0.35">
      <c r="C28" s="451" t="s">
        <v>178</v>
      </c>
      <c r="D28" s="452"/>
      <c r="E28" s="452"/>
      <c r="F28" s="452"/>
      <c r="G28" s="453"/>
      <c r="H28" s="156"/>
      <c r="I28" s="156"/>
      <c r="J28" s="156"/>
      <c r="K28" s="156"/>
      <c r="L28" s="156"/>
      <c r="M28" s="156"/>
      <c r="N28" s="156"/>
    </row>
    <row r="29" spans="3:14" ht="21.75" customHeight="1" thickBot="1" x14ac:dyDescent="0.4">
      <c r="C29" s="34" t="s">
        <v>168</v>
      </c>
      <c r="D29" s="35">
        <f>'1) Budget Table'!D43</f>
        <v>0</v>
      </c>
      <c r="E29" s="35">
        <f>'1) Budget Table'!E43</f>
        <v>145000</v>
      </c>
      <c r="F29" s="35">
        <f>'1) Budget Table'!F43</f>
        <v>0</v>
      </c>
      <c r="G29" s="36">
        <f t="shared" ref="G29:G37" si="2">SUM(D29:F29)</f>
        <v>145000</v>
      </c>
      <c r="H29" s="156"/>
      <c r="I29" s="156"/>
      <c r="J29" s="156"/>
      <c r="K29" s="156"/>
      <c r="L29" s="156"/>
      <c r="M29" s="156"/>
      <c r="N29" s="156"/>
    </row>
    <row r="30" spans="3:14" x14ac:dyDescent="0.35">
      <c r="C30" s="32" t="s">
        <v>169</v>
      </c>
      <c r="D30" s="157"/>
      <c r="E30" s="158"/>
      <c r="F30" s="158"/>
      <c r="G30" s="33">
        <f t="shared" si="2"/>
        <v>0</v>
      </c>
      <c r="H30" s="156"/>
      <c r="I30" s="156"/>
      <c r="J30" s="156"/>
      <c r="K30" s="156"/>
      <c r="L30" s="156"/>
      <c r="M30" s="156"/>
      <c r="N30" s="156"/>
    </row>
    <row r="31" spans="3:14" s="27" customFormat="1" ht="15.75" customHeight="1" x14ac:dyDescent="0.35">
      <c r="C31" s="24" t="s">
        <v>170</v>
      </c>
      <c r="D31" s="159"/>
      <c r="E31" s="133">
        <v>0</v>
      </c>
      <c r="F31" s="133"/>
      <c r="G31" s="31">
        <f t="shared" si="2"/>
        <v>0</v>
      </c>
      <c r="H31" s="160"/>
      <c r="I31" s="160"/>
      <c r="J31" s="160"/>
      <c r="K31" s="160"/>
      <c r="L31" s="160"/>
      <c r="M31" s="160"/>
      <c r="N31" s="160"/>
    </row>
    <row r="32" spans="3:14" s="27" customFormat="1" ht="31" x14ac:dyDescent="0.35">
      <c r="C32" s="24" t="s">
        <v>171</v>
      </c>
      <c r="D32" s="159"/>
      <c r="E32" s="159"/>
      <c r="F32" s="159"/>
      <c r="G32" s="31">
        <f t="shared" si="2"/>
        <v>0</v>
      </c>
      <c r="H32" s="160"/>
      <c r="I32" s="160"/>
      <c r="J32" s="160"/>
      <c r="K32" s="160"/>
      <c r="L32" s="160"/>
      <c r="M32" s="160"/>
      <c r="N32" s="160"/>
    </row>
    <row r="33" spans="3:14" s="27" customFormat="1" x14ac:dyDescent="0.35">
      <c r="C33" s="25" t="s">
        <v>172</v>
      </c>
      <c r="D33" s="159"/>
      <c r="E33" s="133">
        <v>30000</v>
      </c>
      <c r="F33" s="159"/>
      <c r="G33" s="31">
        <f t="shared" si="2"/>
        <v>30000</v>
      </c>
      <c r="H33" s="160"/>
      <c r="I33" s="160"/>
      <c r="J33" s="160"/>
      <c r="K33" s="160"/>
      <c r="L33" s="160"/>
      <c r="M33" s="160"/>
      <c r="N33" s="160"/>
    </row>
    <row r="34" spans="3:14" x14ac:dyDescent="0.35">
      <c r="C34" s="24" t="s">
        <v>173</v>
      </c>
      <c r="D34" s="159"/>
      <c r="E34" s="159">
        <v>12000</v>
      </c>
      <c r="F34" s="159"/>
      <c r="G34" s="31">
        <f t="shared" si="2"/>
        <v>12000</v>
      </c>
      <c r="H34" s="156"/>
      <c r="I34" s="156"/>
      <c r="J34" s="156"/>
      <c r="K34" s="156"/>
      <c r="L34" s="156"/>
      <c r="M34" s="156"/>
      <c r="N34" s="156"/>
    </row>
    <row r="35" spans="3:14" x14ac:dyDescent="0.35">
      <c r="C35" s="24" t="s">
        <v>174</v>
      </c>
      <c r="D35" s="159"/>
      <c r="E35" s="159">
        <v>70000</v>
      </c>
      <c r="F35" s="159"/>
      <c r="G35" s="31">
        <f t="shared" si="2"/>
        <v>70000</v>
      </c>
      <c r="H35" s="156"/>
      <c r="I35" s="156"/>
      <c r="J35" s="156"/>
      <c r="K35" s="156"/>
      <c r="L35" s="156"/>
      <c r="M35" s="156"/>
      <c r="N35" s="156"/>
    </row>
    <row r="36" spans="3:14" x14ac:dyDescent="0.35">
      <c r="C36" s="24" t="s">
        <v>175</v>
      </c>
      <c r="D36" s="159"/>
      <c r="E36" s="159">
        <v>33000</v>
      </c>
      <c r="F36" s="159"/>
      <c r="G36" s="31">
        <f t="shared" si="2"/>
        <v>33000</v>
      </c>
      <c r="H36" s="156"/>
      <c r="I36" s="156"/>
      <c r="J36" s="156"/>
      <c r="K36" s="156"/>
      <c r="L36" s="156"/>
      <c r="M36" s="156"/>
      <c r="N36" s="156"/>
    </row>
    <row r="37" spans="3:14" x14ac:dyDescent="0.35">
      <c r="C37" s="28" t="s">
        <v>176</v>
      </c>
      <c r="D37" s="37">
        <f>SUM(D30:D36)</f>
        <v>0</v>
      </c>
      <c r="E37" s="37">
        <f>SUM(E30:E36)</f>
        <v>145000</v>
      </c>
      <c r="F37" s="37">
        <f>SUM(F30:F36)</f>
        <v>0</v>
      </c>
      <c r="G37" s="31">
        <f t="shared" si="2"/>
        <v>145000</v>
      </c>
      <c r="H37" s="156"/>
      <c r="I37" s="156"/>
      <c r="J37" s="156"/>
      <c r="K37" s="156"/>
      <c r="L37" s="156"/>
      <c r="M37" s="156"/>
      <c r="N37" s="156"/>
    </row>
    <row r="38" spans="3:14" x14ac:dyDescent="0.35">
      <c r="C38" s="451" t="s">
        <v>179</v>
      </c>
      <c r="D38" s="452"/>
      <c r="E38" s="452"/>
      <c r="F38" s="452"/>
      <c r="G38" s="453"/>
      <c r="H38" s="156"/>
      <c r="I38" s="156"/>
      <c r="J38" s="156"/>
      <c r="K38" s="156"/>
      <c r="L38" s="156"/>
      <c r="M38" s="156"/>
      <c r="N38" s="156"/>
    </row>
    <row r="39" spans="3:14" s="27" customFormat="1" x14ac:dyDescent="0.35">
      <c r="C39" s="38"/>
      <c r="D39" s="39"/>
      <c r="E39" s="39"/>
      <c r="F39" s="39"/>
      <c r="G39" s="40"/>
      <c r="H39" s="160"/>
      <c r="I39" s="160"/>
      <c r="J39" s="160"/>
      <c r="K39" s="160"/>
      <c r="L39" s="160"/>
      <c r="M39" s="160"/>
      <c r="N39" s="160"/>
    </row>
    <row r="40" spans="3:14" ht="20.25" customHeight="1" thickBot="1" x14ac:dyDescent="0.4">
      <c r="C40" s="34" t="s">
        <v>168</v>
      </c>
      <c r="D40" s="35">
        <f>'1) Budget Table'!D53</f>
        <v>0</v>
      </c>
      <c r="E40" s="35">
        <f>'1) Budget Table'!E53</f>
        <v>0</v>
      </c>
      <c r="F40" s="35">
        <f>'1) Budget Table'!F53</f>
        <v>0</v>
      </c>
      <c r="G40" s="36">
        <f t="shared" ref="G40:G48" si="3">SUM(D40:F40)</f>
        <v>0</v>
      </c>
      <c r="H40" s="156"/>
      <c r="I40" s="156"/>
      <c r="J40" s="156"/>
      <c r="K40" s="156"/>
      <c r="L40" s="156"/>
      <c r="M40" s="156"/>
      <c r="N40" s="156"/>
    </row>
    <row r="41" spans="3:14" x14ac:dyDescent="0.35">
      <c r="C41" s="32" t="s">
        <v>169</v>
      </c>
      <c r="D41" s="157"/>
      <c r="E41" s="158"/>
      <c r="F41" s="158"/>
      <c r="G41" s="33">
        <f t="shared" si="3"/>
        <v>0</v>
      </c>
      <c r="H41" s="156"/>
      <c r="I41" s="156"/>
      <c r="J41" s="156"/>
      <c r="K41" s="156"/>
      <c r="L41" s="156"/>
      <c r="M41" s="156"/>
      <c r="N41" s="156"/>
    </row>
    <row r="42" spans="3:14" ht="15.75" customHeight="1" x14ac:dyDescent="0.35">
      <c r="C42" s="24" t="s">
        <v>170</v>
      </c>
      <c r="D42" s="159"/>
      <c r="E42" s="133"/>
      <c r="F42" s="133"/>
      <c r="G42" s="31">
        <f t="shared" si="3"/>
        <v>0</v>
      </c>
      <c r="H42" s="156"/>
      <c r="I42" s="156"/>
      <c r="J42" s="156"/>
      <c r="K42" s="156"/>
      <c r="L42" s="156"/>
      <c r="M42" s="156"/>
      <c r="N42" s="156"/>
    </row>
    <row r="43" spans="3:14" ht="32.25" customHeight="1" x14ac:dyDescent="0.35">
      <c r="C43" s="24" t="s">
        <v>171</v>
      </c>
      <c r="D43" s="159"/>
      <c r="E43" s="159"/>
      <c r="F43" s="159"/>
      <c r="G43" s="31">
        <f t="shared" si="3"/>
        <v>0</v>
      </c>
      <c r="H43" s="156"/>
      <c r="I43" s="156"/>
      <c r="J43" s="156"/>
      <c r="K43" s="156"/>
      <c r="L43" s="156"/>
      <c r="M43" s="156"/>
      <c r="N43" s="156"/>
    </row>
    <row r="44" spans="3:14" s="27" customFormat="1" x14ac:dyDescent="0.35">
      <c r="C44" s="25" t="s">
        <v>172</v>
      </c>
      <c r="D44" s="159"/>
      <c r="E44" s="159"/>
      <c r="F44" s="159"/>
      <c r="G44" s="31">
        <f t="shared" si="3"/>
        <v>0</v>
      </c>
      <c r="H44" s="160"/>
      <c r="I44" s="160"/>
      <c r="J44" s="160"/>
      <c r="K44" s="160"/>
      <c r="L44" s="160"/>
      <c r="M44" s="160"/>
      <c r="N44" s="160"/>
    </row>
    <row r="45" spans="3:14" x14ac:dyDescent="0.35">
      <c r="C45" s="24" t="s">
        <v>173</v>
      </c>
      <c r="D45" s="159"/>
      <c r="E45" s="159"/>
      <c r="F45" s="159"/>
      <c r="G45" s="31">
        <f t="shared" si="3"/>
        <v>0</v>
      </c>
      <c r="H45" s="156"/>
      <c r="I45" s="156"/>
      <c r="J45" s="156"/>
      <c r="K45" s="156"/>
      <c r="L45" s="156"/>
      <c r="M45" s="156"/>
      <c r="N45" s="156"/>
    </row>
    <row r="46" spans="3:14" x14ac:dyDescent="0.35">
      <c r="C46" s="24" t="s">
        <v>174</v>
      </c>
      <c r="D46" s="159"/>
      <c r="E46" s="159"/>
      <c r="F46" s="159"/>
      <c r="G46" s="31">
        <f t="shared" si="3"/>
        <v>0</v>
      </c>
      <c r="H46" s="156"/>
      <c r="I46" s="156"/>
      <c r="J46" s="156"/>
      <c r="K46" s="156"/>
      <c r="L46" s="156"/>
      <c r="M46" s="156"/>
      <c r="N46" s="156"/>
    </row>
    <row r="47" spans="3:14" x14ac:dyDescent="0.35">
      <c r="C47" s="24" t="s">
        <v>175</v>
      </c>
      <c r="D47" s="159"/>
      <c r="E47" s="159"/>
      <c r="F47" s="159"/>
      <c r="G47" s="31">
        <f t="shared" si="3"/>
        <v>0</v>
      </c>
      <c r="H47" s="156"/>
      <c r="I47" s="156"/>
      <c r="J47" s="156"/>
      <c r="K47" s="156"/>
      <c r="L47" s="156"/>
      <c r="M47" s="156"/>
      <c r="N47" s="156"/>
    </row>
    <row r="48" spans="3:14" ht="21" customHeight="1" x14ac:dyDescent="0.35">
      <c r="C48" s="28" t="s">
        <v>176</v>
      </c>
      <c r="D48" s="37">
        <f>SUM(D41:D47)</f>
        <v>0</v>
      </c>
      <c r="E48" s="37">
        <f>SUM(E41:E47)</f>
        <v>0</v>
      </c>
      <c r="F48" s="37">
        <f>SUM(F41:F47)</f>
        <v>0</v>
      </c>
      <c r="G48" s="31">
        <f t="shared" si="3"/>
        <v>0</v>
      </c>
      <c r="H48" s="156"/>
      <c r="I48" s="156"/>
      <c r="J48" s="156"/>
      <c r="K48" s="156"/>
      <c r="L48" s="156"/>
      <c r="M48" s="156"/>
      <c r="N48" s="156"/>
    </row>
    <row r="49" spans="2:14" s="27" customFormat="1" ht="22.5" customHeight="1" x14ac:dyDescent="0.35">
      <c r="B49" s="160"/>
      <c r="C49" s="44"/>
      <c r="D49" s="42"/>
      <c r="E49" s="42"/>
      <c r="F49" s="42"/>
      <c r="G49" s="43"/>
      <c r="H49" s="160"/>
      <c r="I49" s="160"/>
      <c r="J49" s="160"/>
      <c r="K49" s="160"/>
      <c r="L49" s="160"/>
      <c r="M49" s="160"/>
      <c r="N49" s="160"/>
    </row>
    <row r="50" spans="2:14" x14ac:dyDescent="0.35">
      <c r="B50" s="451" t="s">
        <v>180</v>
      </c>
      <c r="C50" s="452"/>
      <c r="D50" s="452"/>
      <c r="E50" s="452"/>
      <c r="F50" s="452"/>
      <c r="G50" s="453"/>
      <c r="H50" s="156"/>
      <c r="I50" s="156"/>
      <c r="J50" s="156"/>
      <c r="K50" s="156"/>
      <c r="L50" s="156"/>
      <c r="M50" s="156"/>
      <c r="N50" s="156"/>
    </row>
    <row r="51" spans="2:14" x14ac:dyDescent="0.35">
      <c r="B51" s="156"/>
      <c r="C51" s="451" t="s">
        <v>181</v>
      </c>
      <c r="D51" s="452"/>
      <c r="E51" s="452"/>
      <c r="F51" s="452"/>
      <c r="G51" s="453"/>
      <c r="H51" s="156"/>
      <c r="I51" s="156"/>
      <c r="J51" s="156"/>
      <c r="K51" s="156"/>
      <c r="L51" s="156"/>
      <c r="M51" s="156"/>
      <c r="N51" s="156"/>
    </row>
    <row r="52" spans="2:14" ht="24" customHeight="1" thickBot="1" x14ac:dyDescent="0.4">
      <c r="B52" s="156"/>
      <c r="C52" s="34" t="s">
        <v>168</v>
      </c>
      <c r="D52" s="35">
        <f>'1) Budget Table'!D67</f>
        <v>0</v>
      </c>
      <c r="E52" s="35">
        <f>'1) Budget Table'!E67</f>
        <v>249100</v>
      </c>
      <c r="F52" s="35">
        <f>'1) Budget Table'!F67</f>
        <v>0</v>
      </c>
      <c r="G52" s="36">
        <f>SUM(D52:F52)</f>
        <v>249100</v>
      </c>
      <c r="H52" s="156"/>
      <c r="I52" s="156"/>
      <c r="J52" s="156"/>
      <c r="K52" s="156"/>
      <c r="L52" s="156"/>
      <c r="M52" s="156"/>
      <c r="N52" s="156"/>
    </row>
    <row r="53" spans="2:14" ht="15.75" customHeight="1" x14ac:dyDescent="0.35">
      <c r="B53" s="156"/>
      <c r="C53" s="32" t="s">
        <v>169</v>
      </c>
      <c r="D53" s="157"/>
      <c r="E53" s="158"/>
      <c r="F53" s="158"/>
      <c r="G53" s="33">
        <f t="shared" ref="G53:G60" si="4">SUM(D53:F53)</f>
        <v>0</v>
      </c>
      <c r="H53" s="156"/>
      <c r="I53" s="156"/>
      <c r="J53" s="156"/>
      <c r="K53" s="156"/>
      <c r="L53" s="156"/>
      <c r="M53" s="156"/>
      <c r="N53" s="156"/>
    </row>
    <row r="54" spans="2:14" ht="15.75" customHeight="1" x14ac:dyDescent="0.35">
      <c r="B54" s="156"/>
      <c r="C54" s="24" t="s">
        <v>170</v>
      </c>
      <c r="D54" s="159"/>
      <c r="E54" s="133"/>
      <c r="F54" s="133"/>
      <c r="G54" s="31">
        <f t="shared" si="4"/>
        <v>0</v>
      </c>
      <c r="H54" s="156"/>
      <c r="I54" s="156"/>
      <c r="J54" s="156"/>
      <c r="K54" s="156"/>
      <c r="L54" s="156"/>
      <c r="M54" s="156"/>
      <c r="N54" s="156"/>
    </row>
    <row r="55" spans="2:14" ht="15.75" customHeight="1" x14ac:dyDescent="0.35">
      <c r="B55" s="156"/>
      <c r="C55" s="24" t="s">
        <v>171</v>
      </c>
      <c r="D55" s="159"/>
      <c r="E55" s="159"/>
      <c r="F55" s="159"/>
      <c r="G55" s="31">
        <f t="shared" si="4"/>
        <v>0</v>
      </c>
      <c r="H55" s="156"/>
      <c r="I55" s="156"/>
      <c r="J55" s="156"/>
      <c r="K55" s="156"/>
      <c r="L55" s="156"/>
      <c r="M55" s="156"/>
      <c r="N55" s="156"/>
    </row>
    <row r="56" spans="2:14" ht="18.75" customHeight="1" x14ac:dyDescent="0.35">
      <c r="B56" s="156"/>
      <c r="C56" s="25" t="s">
        <v>172</v>
      </c>
      <c r="D56" s="159"/>
      <c r="E56" s="159">
        <v>50000</v>
      </c>
      <c r="F56" s="159"/>
      <c r="G56" s="31">
        <f t="shared" si="4"/>
        <v>50000</v>
      </c>
      <c r="H56" s="156"/>
      <c r="I56" s="156"/>
      <c r="J56" s="156"/>
      <c r="K56" s="156"/>
      <c r="L56" s="156"/>
      <c r="M56" s="156"/>
      <c r="N56" s="156"/>
    </row>
    <row r="57" spans="2:14" x14ac:dyDescent="0.35">
      <c r="B57" s="156"/>
      <c r="C57" s="24" t="s">
        <v>173</v>
      </c>
      <c r="D57" s="159"/>
      <c r="E57" s="159">
        <v>20000</v>
      </c>
      <c r="F57" s="159"/>
      <c r="G57" s="31">
        <f t="shared" si="4"/>
        <v>20000</v>
      </c>
      <c r="H57" s="156"/>
      <c r="I57" s="156"/>
      <c r="J57" s="156"/>
      <c r="K57" s="156"/>
      <c r="L57" s="156"/>
      <c r="M57" s="156"/>
      <c r="N57" s="156"/>
    </row>
    <row r="58" spans="2:14" s="27" customFormat="1" ht="21.75" customHeight="1" x14ac:dyDescent="0.35">
      <c r="B58" s="156"/>
      <c r="C58" s="24" t="s">
        <v>174</v>
      </c>
      <c r="D58" s="159"/>
      <c r="E58" s="159">
        <v>139100</v>
      </c>
      <c r="F58" s="159"/>
      <c r="G58" s="31">
        <f t="shared" si="4"/>
        <v>139100</v>
      </c>
      <c r="H58" s="160"/>
      <c r="I58" s="160"/>
      <c r="J58" s="160"/>
      <c r="K58" s="160"/>
      <c r="L58" s="160"/>
      <c r="M58" s="160"/>
      <c r="N58" s="160"/>
    </row>
    <row r="59" spans="2:14" s="27" customFormat="1" x14ac:dyDescent="0.35">
      <c r="B59" s="156"/>
      <c r="C59" s="24" t="s">
        <v>175</v>
      </c>
      <c r="D59" s="159"/>
      <c r="E59" s="159">
        <v>40000</v>
      </c>
      <c r="F59" s="159"/>
      <c r="G59" s="31">
        <f t="shared" si="4"/>
        <v>40000</v>
      </c>
      <c r="H59" s="160"/>
      <c r="I59" s="160"/>
      <c r="J59" s="160"/>
      <c r="K59" s="160"/>
      <c r="L59" s="160"/>
      <c r="M59" s="160"/>
      <c r="N59" s="160"/>
    </row>
    <row r="60" spans="2:14" x14ac:dyDescent="0.35">
      <c r="B60" s="156"/>
      <c r="C60" s="28" t="s">
        <v>176</v>
      </c>
      <c r="D60" s="37">
        <f>SUM(D53:D59)</f>
        <v>0</v>
      </c>
      <c r="E60" s="37">
        <f>SUM(E53:E59)</f>
        <v>249100</v>
      </c>
      <c r="F60" s="37">
        <f>SUM(F53:F59)</f>
        <v>0</v>
      </c>
      <c r="G60" s="31">
        <f t="shared" si="4"/>
        <v>249100</v>
      </c>
      <c r="H60" s="156"/>
      <c r="I60" s="156"/>
      <c r="J60" s="156"/>
      <c r="K60" s="156"/>
      <c r="L60" s="156"/>
      <c r="M60" s="156"/>
      <c r="N60" s="156"/>
    </row>
    <row r="61" spans="2:14" s="27" customFormat="1" x14ac:dyDescent="0.35">
      <c r="B61" s="160"/>
      <c r="C61" s="41"/>
      <c r="D61" s="42"/>
      <c r="E61" s="42"/>
      <c r="F61" s="42"/>
      <c r="G61" s="43"/>
      <c r="H61" s="160"/>
      <c r="I61" s="160"/>
      <c r="J61" s="160"/>
      <c r="K61" s="160"/>
      <c r="L61" s="160"/>
      <c r="M61" s="160"/>
      <c r="N61" s="160"/>
    </row>
    <row r="62" spans="2:14" x14ac:dyDescent="0.35">
      <c r="B62" s="160"/>
      <c r="C62" s="451" t="s">
        <v>46</v>
      </c>
      <c r="D62" s="452"/>
      <c r="E62" s="452"/>
      <c r="F62" s="452"/>
      <c r="G62" s="453"/>
      <c r="H62" s="156"/>
      <c r="I62" s="156"/>
      <c r="J62" s="156"/>
      <c r="K62" s="156"/>
      <c r="L62" s="156"/>
      <c r="M62" s="156"/>
      <c r="N62" s="156"/>
    </row>
    <row r="63" spans="2:14" ht="21.75" customHeight="1" thickBot="1" x14ac:dyDescent="0.4">
      <c r="B63" s="156"/>
      <c r="C63" s="34" t="s">
        <v>168</v>
      </c>
      <c r="D63" s="35">
        <f>'1) Budget Table'!D80</f>
        <v>0</v>
      </c>
      <c r="E63" s="35">
        <f>'1) Budget Table'!E80</f>
        <v>0</v>
      </c>
      <c r="F63" s="35">
        <f>'1) Budget Table'!F80</f>
        <v>205000</v>
      </c>
      <c r="G63" s="36">
        <f t="shared" ref="G63:G71" si="5">SUM(D63:F63)</f>
        <v>205000</v>
      </c>
      <c r="H63" s="156"/>
      <c r="I63" s="156"/>
      <c r="J63" s="156"/>
      <c r="K63" s="156"/>
      <c r="L63" s="156"/>
      <c r="M63" s="156"/>
      <c r="N63" s="156"/>
    </row>
    <row r="64" spans="2:14" ht="15.75" customHeight="1" x14ac:dyDescent="0.35">
      <c r="B64" s="156"/>
      <c r="C64" s="32" t="s">
        <v>169</v>
      </c>
      <c r="D64" s="157"/>
      <c r="E64" s="158"/>
      <c r="F64" s="158"/>
      <c r="G64" s="33">
        <f t="shared" si="5"/>
        <v>0</v>
      </c>
      <c r="H64" s="156"/>
      <c r="I64" s="156"/>
      <c r="J64" s="156"/>
      <c r="K64" s="156"/>
      <c r="L64" s="156"/>
      <c r="M64" s="156"/>
      <c r="N64" s="156"/>
    </row>
    <row r="65" spans="2:14" ht="15.75" customHeight="1" x14ac:dyDescent="0.35">
      <c r="B65" s="156"/>
      <c r="C65" s="24" t="s">
        <v>170</v>
      </c>
      <c r="D65" s="159"/>
      <c r="E65" s="133"/>
      <c r="F65" s="133"/>
      <c r="G65" s="31">
        <f t="shared" si="5"/>
        <v>0</v>
      </c>
      <c r="H65" s="156"/>
      <c r="I65" s="156"/>
      <c r="J65" s="156"/>
      <c r="K65" s="156"/>
      <c r="L65" s="156"/>
      <c r="M65" s="156"/>
      <c r="N65" s="156"/>
    </row>
    <row r="66" spans="2:14" ht="15.75" customHeight="1" x14ac:dyDescent="0.35">
      <c r="B66" s="156"/>
      <c r="C66" s="24" t="s">
        <v>171</v>
      </c>
      <c r="D66" s="159"/>
      <c r="E66" s="159"/>
      <c r="F66" s="159"/>
      <c r="G66" s="31">
        <f t="shared" si="5"/>
        <v>0</v>
      </c>
      <c r="H66" s="156"/>
      <c r="I66" s="156"/>
      <c r="J66" s="156"/>
      <c r="K66" s="156"/>
      <c r="L66" s="156"/>
      <c r="M66" s="156"/>
      <c r="N66" s="156"/>
    </row>
    <row r="67" spans="2:14" x14ac:dyDescent="0.35">
      <c r="B67" s="156"/>
      <c r="C67" s="25" t="s">
        <v>172</v>
      </c>
      <c r="D67" s="159"/>
      <c r="E67" s="159"/>
      <c r="F67" s="159">
        <v>30000</v>
      </c>
      <c r="G67" s="31">
        <f t="shared" si="5"/>
        <v>30000</v>
      </c>
      <c r="H67" s="156"/>
      <c r="I67" s="156"/>
      <c r="J67" s="156"/>
      <c r="K67" s="156"/>
      <c r="L67" s="156"/>
      <c r="M67" s="156"/>
      <c r="N67" s="156"/>
    </row>
    <row r="68" spans="2:14" x14ac:dyDescent="0.35">
      <c r="B68" s="156"/>
      <c r="C68" s="24" t="s">
        <v>173</v>
      </c>
      <c r="D68" s="159"/>
      <c r="E68" s="159"/>
      <c r="F68" s="159">
        <v>30000</v>
      </c>
      <c r="G68" s="31">
        <f t="shared" si="5"/>
        <v>30000</v>
      </c>
      <c r="H68" s="156"/>
      <c r="I68" s="156"/>
      <c r="J68" s="156"/>
      <c r="K68" s="156"/>
      <c r="L68" s="156"/>
      <c r="M68" s="156"/>
      <c r="N68" s="156"/>
    </row>
    <row r="69" spans="2:14" x14ac:dyDescent="0.35">
      <c r="B69" s="156"/>
      <c r="C69" s="24" t="s">
        <v>174</v>
      </c>
      <c r="D69" s="159"/>
      <c r="E69" s="159"/>
      <c r="F69" s="159">
        <v>90000</v>
      </c>
      <c r="G69" s="31">
        <f t="shared" si="5"/>
        <v>90000</v>
      </c>
      <c r="H69" s="156"/>
      <c r="I69" s="156"/>
      <c r="J69" s="156"/>
      <c r="K69" s="156"/>
      <c r="L69" s="156"/>
      <c r="M69" s="156"/>
      <c r="N69" s="156"/>
    </row>
    <row r="70" spans="2:14" x14ac:dyDescent="0.35">
      <c r="B70" s="156"/>
      <c r="C70" s="24" t="s">
        <v>175</v>
      </c>
      <c r="D70" s="159"/>
      <c r="E70" s="159"/>
      <c r="F70" s="159">
        <v>55000</v>
      </c>
      <c r="G70" s="31">
        <f t="shared" si="5"/>
        <v>55000</v>
      </c>
      <c r="H70" s="156"/>
      <c r="I70" s="156"/>
      <c r="J70" s="156"/>
      <c r="K70" s="156"/>
      <c r="L70" s="156"/>
      <c r="M70" s="156"/>
      <c r="N70" s="156"/>
    </row>
    <row r="71" spans="2:14" x14ac:dyDescent="0.35">
      <c r="B71" s="156"/>
      <c r="C71" s="28" t="s">
        <v>176</v>
      </c>
      <c r="D71" s="37">
        <f>SUM(D64:D70)</f>
        <v>0</v>
      </c>
      <c r="E71" s="37">
        <f>SUM(E64:E70)</f>
        <v>0</v>
      </c>
      <c r="F71" s="37">
        <f>SUM(F64:F70)</f>
        <v>205000</v>
      </c>
      <c r="G71" s="31">
        <f t="shared" si="5"/>
        <v>205000</v>
      </c>
      <c r="H71" s="156"/>
      <c r="I71" s="156"/>
      <c r="J71" s="156"/>
      <c r="K71" s="156"/>
      <c r="L71" s="156"/>
      <c r="M71" s="156"/>
      <c r="N71" s="156"/>
    </row>
    <row r="72" spans="2:14" s="27" customFormat="1" x14ac:dyDescent="0.35">
      <c r="B72" s="160"/>
      <c r="C72" s="41"/>
      <c r="D72" s="42"/>
      <c r="E72" s="42"/>
      <c r="F72" s="42"/>
      <c r="G72" s="43"/>
      <c r="H72" s="160"/>
      <c r="I72" s="160"/>
      <c r="J72" s="160"/>
      <c r="K72" s="160"/>
      <c r="L72" s="160"/>
      <c r="M72" s="160"/>
      <c r="N72" s="160"/>
    </row>
    <row r="73" spans="2:14" x14ac:dyDescent="0.35">
      <c r="B73" s="156"/>
      <c r="C73" s="451" t="s">
        <v>55</v>
      </c>
      <c r="D73" s="452"/>
      <c r="E73" s="452"/>
      <c r="F73" s="452"/>
      <c r="G73" s="453"/>
      <c r="H73" s="156"/>
      <c r="I73" s="156"/>
      <c r="J73" s="156"/>
      <c r="K73" s="156"/>
      <c r="L73" s="156"/>
      <c r="M73" s="156"/>
      <c r="N73" s="156"/>
    </row>
    <row r="74" spans="2:14" ht="21.75" customHeight="1" thickBot="1" x14ac:dyDescent="0.4">
      <c r="B74" s="160"/>
      <c r="C74" s="34" t="s">
        <v>168</v>
      </c>
      <c r="D74" s="35">
        <f>'1) Budget Table'!D91</f>
        <v>0</v>
      </c>
      <c r="E74" s="35">
        <f>'1) Budget Table'!E91</f>
        <v>0</v>
      </c>
      <c r="F74" s="35">
        <f>'1) Budget Table'!F91</f>
        <v>125000</v>
      </c>
      <c r="G74" s="36">
        <f t="shared" ref="G74:G82" si="6">SUM(D74:F74)</f>
        <v>125000</v>
      </c>
      <c r="H74" s="156"/>
      <c r="I74" s="156"/>
      <c r="J74" s="156"/>
      <c r="K74" s="156"/>
      <c r="L74" s="156"/>
      <c r="M74" s="156"/>
      <c r="N74" s="156"/>
    </row>
    <row r="75" spans="2:14" ht="18" customHeight="1" x14ac:dyDescent="0.35">
      <c r="B75" s="156"/>
      <c r="C75" s="32" t="s">
        <v>169</v>
      </c>
      <c r="D75" s="157"/>
      <c r="E75" s="158"/>
      <c r="F75" s="158"/>
      <c r="G75" s="33">
        <f t="shared" si="6"/>
        <v>0</v>
      </c>
      <c r="H75" s="156"/>
      <c r="I75" s="156"/>
      <c r="J75" s="156"/>
      <c r="K75" s="156"/>
      <c r="L75" s="156"/>
      <c r="M75" s="156"/>
      <c r="N75" s="156"/>
    </row>
    <row r="76" spans="2:14" ht="15.75" customHeight="1" x14ac:dyDescent="0.35">
      <c r="B76" s="156"/>
      <c r="C76" s="24" t="s">
        <v>170</v>
      </c>
      <c r="D76" s="159"/>
      <c r="E76" s="133"/>
      <c r="F76" s="133"/>
      <c r="G76" s="31">
        <f t="shared" si="6"/>
        <v>0</v>
      </c>
      <c r="H76" s="156"/>
      <c r="I76" s="156"/>
      <c r="J76" s="156"/>
      <c r="K76" s="156"/>
      <c r="L76" s="156"/>
      <c r="M76" s="156"/>
      <c r="N76" s="156"/>
    </row>
    <row r="77" spans="2:14" s="27" customFormat="1" ht="15.75" customHeight="1" x14ac:dyDescent="0.35">
      <c r="B77" s="156"/>
      <c r="C77" s="24" t="s">
        <v>171</v>
      </c>
      <c r="D77" s="159"/>
      <c r="E77" s="159"/>
      <c r="F77" s="159"/>
      <c r="G77" s="31">
        <f t="shared" si="6"/>
        <v>0</v>
      </c>
      <c r="H77" s="160"/>
      <c r="I77" s="160"/>
      <c r="J77" s="160"/>
      <c r="K77" s="160"/>
      <c r="L77" s="160"/>
      <c r="M77" s="160"/>
      <c r="N77" s="160"/>
    </row>
    <row r="78" spans="2:14" x14ac:dyDescent="0.35">
      <c r="B78" s="160"/>
      <c r="C78" s="25" t="s">
        <v>172</v>
      </c>
      <c r="D78" s="159"/>
      <c r="E78" s="159"/>
      <c r="F78" s="159">
        <v>25000</v>
      </c>
      <c r="G78" s="31">
        <f t="shared" si="6"/>
        <v>25000</v>
      </c>
      <c r="H78" s="156"/>
      <c r="I78" s="156"/>
      <c r="J78" s="156"/>
      <c r="K78" s="156"/>
      <c r="L78" s="156"/>
      <c r="M78" s="156"/>
      <c r="N78" s="156"/>
    </row>
    <row r="79" spans="2:14" x14ac:dyDescent="0.35">
      <c r="B79" s="160"/>
      <c r="C79" s="24" t="s">
        <v>173</v>
      </c>
      <c r="D79" s="159"/>
      <c r="E79" s="159"/>
      <c r="F79" s="159">
        <v>20000</v>
      </c>
      <c r="G79" s="31">
        <f t="shared" si="6"/>
        <v>20000</v>
      </c>
      <c r="H79" s="156"/>
      <c r="I79" s="156"/>
      <c r="J79" s="156"/>
      <c r="K79" s="156"/>
      <c r="L79" s="156"/>
      <c r="M79" s="156"/>
      <c r="N79" s="156"/>
    </row>
    <row r="80" spans="2:14" x14ac:dyDescent="0.35">
      <c r="B80" s="160"/>
      <c r="C80" s="24" t="s">
        <v>174</v>
      </c>
      <c r="D80" s="159"/>
      <c r="E80" s="159"/>
      <c r="F80" s="159">
        <v>80000</v>
      </c>
      <c r="G80" s="31">
        <f t="shared" si="6"/>
        <v>80000</v>
      </c>
      <c r="H80" s="156"/>
      <c r="I80" s="156"/>
      <c r="J80" s="156"/>
      <c r="K80" s="156"/>
      <c r="L80" s="156"/>
      <c r="M80" s="156"/>
      <c r="N80" s="156"/>
    </row>
    <row r="81" spans="2:14" x14ac:dyDescent="0.35">
      <c r="B81" s="156"/>
      <c r="C81" s="24" t="s">
        <v>175</v>
      </c>
      <c r="D81" s="159"/>
      <c r="E81" s="159"/>
      <c r="F81" s="159"/>
      <c r="G81" s="31">
        <f t="shared" si="6"/>
        <v>0</v>
      </c>
      <c r="H81" s="156"/>
      <c r="I81" s="156"/>
      <c r="J81" s="156"/>
      <c r="K81" s="156"/>
      <c r="L81" s="156"/>
      <c r="M81" s="156"/>
      <c r="N81" s="156"/>
    </row>
    <row r="82" spans="2:14" x14ac:dyDescent="0.35">
      <c r="B82" s="156"/>
      <c r="C82" s="28" t="s">
        <v>176</v>
      </c>
      <c r="D82" s="37">
        <f>SUM(D75:D81)</f>
        <v>0</v>
      </c>
      <c r="E82" s="37">
        <f>SUM(E75:E81)</f>
        <v>0</v>
      </c>
      <c r="F82" s="37">
        <f>SUM(F75:F81)</f>
        <v>125000</v>
      </c>
      <c r="G82" s="31">
        <f t="shared" si="6"/>
        <v>125000</v>
      </c>
      <c r="H82" s="156"/>
      <c r="I82" s="156"/>
      <c r="J82" s="156"/>
      <c r="K82" s="156"/>
      <c r="L82" s="156"/>
      <c r="M82" s="156"/>
      <c r="N82" s="156"/>
    </row>
    <row r="83" spans="2:14" s="27" customFormat="1" x14ac:dyDescent="0.35">
      <c r="B83" s="160"/>
      <c r="C83" s="41"/>
      <c r="D83" s="42"/>
      <c r="E83" s="42"/>
      <c r="F83" s="42"/>
      <c r="G83" s="43"/>
      <c r="H83" s="160"/>
      <c r="I83" s="160"/>
      <c r="J83" s="160"/>
      <c r="K83" s="160"/>
      <c r="L83" s="160"/>
      <c r="M83" s="160"/>
      <c r="N83" s="160"/>
    </row>
    <row r="84" spans="2:14" x14ac:dyDescent="0.35">
      <c r="B84" s="156"/>
      <c r="C84" s="451" t="s">
        <v>64</v>
      </c>
      <c r="D84" s="452"/>
      <c r="E84" s="452"/>
      <c r="F84" s="452"/>
      <c r="G84" s="453"/>
      <c r="H84" s="156"/>
      <c r="I84" s="156"/>
      <c r="J84" s="156"/>
      <c r="K84" s="156"/>
      <c r="L84" s="156"/>
      <c r="M84" s="156"/>
      <c r="N84" s="156"/>
    </row>
    <row r="85" spans="2:14" ht="21.75" customHeight="1" thickBot="1" x14ac:dyDescent="0.4">
      <c r="B85" s="156"/>
      <c r="C85" s="34" t="s">
        <v>168</v>
      </c>
      <c r="D85" s="35">
        <f>'1) Budget Table'!D101</f>
        <v>0</v>
      </c>
      <c r="E85" s="35">
        <f>'1) Budget Table'!E101</f>
        <v>0</v>
      </c>
      <c r="F85" s="35">
        <f>'1) Budget Table'!F101</f>
        <v>0</v>
      </c>
      <c r="G85" s="36">
        <f t="shared" ref="G85:G93" si="7">SUM(D85:F85)</f>
        <v>0</v>
      </c>
      <c r="H85" s="156"/>
      <c r="I85" s="156"/>
      <c r="J85" s="156"/>
      <c r="K85" s="156"/>
      <c r="L85" s="156"/>
      <c r="M85" s="156"/>
      <c r="N85" s="156"/>
    </row>
    <row r="86" spans="2:14" ht="15.75" customHeight="1" x14ac:dyDescent="0.35">
      <c r="B86" s="156"/>
      <c r="C86" s="32" t="s">
        <v>169</v>
      </c>
      <c r="D86" s="157"/>
      <c r="E86" s="158"/>
      <c r="F86" s="158"/>
      <c r="G86" s="33">
        <f t="shared" si="7"/>
        <v>0</v>
      </c>
      <c r="H86" s="156"/>
      <c r="I86" s="156"/>
      <c r="J86" s="156"/>
      <c r="K86" s="156"/>
      <c r="L86" s="156"/>
      <c r="M86" s="156"/>
      <c r="N86" s="156"/>
    </row>
    <row r="87" spans="2:14" ht="15.75" customHeight="1" x14ac:dyDescent="0.35">
      <c r="B87" s="160"/>
      <c r="C87" s="24" t="s">
        <v>170</v>
      </c>
      <c r="D87" s="159"/>
      <c r="E87" s="133"/>
      <c r="F87" s="133"/>
      <c r="G87" s="31">
        <f t="shared" si="7"/>
        <v>0</v>
      </c>
      <c r="H87" s="156"/>
      <c r="I87" s="156"/>
      <c r="J87" s="156"/>
      <c r="K87" s="156"/>
      <c r="L87" s="156"/>
      <c r="M87" s="156"/>
      <c r="N87" s="156"/>
    </row>
    <row r="88" spans="2:14" ht="15.75" customHeight="1" x14ac:dyDescent="0.35">
      <c r="B88" s="156"/>
      <c r="C88" s="24" t="s">
        <v>171</v>
      </c>
      <c r="D88" s="159"/>
      <c r="E88" s="159"/>
      <c r="F88" s="159"/>
      <c r="G88" s="31">
        <f t="shared" si="7"/>
        <v>0</v>
      </c>
      <c r="H88" s="156"/>
      <c r="I88" s="156"/>
      <c r="J88" s="156"/>
      <c r="K88" s="156"/>
      <c r="L88" s="156"/>
      <c r="M88" s="156"/>
      <c r="N88" s="156"/>
    </row>
    <row r="89" spans="2:14" x14ac:dyDescent="0.35">
      <c r="B89" s="156"/>
      <c r="C89" s="25" t="s">
        <v>172</v>
      </c>
      <c r="D89" s="159"/>
      <c r="E89" s="159"/>
      <c r="F89" s="159"/>
      <c r="G89" s="31">
        <f t="shared" si="7"/>
        <v>0</v>
      </c>
      <c r="H89" s="156"/>
      <c r="I89" s="156"/>
      <c r="J89" s="156"/>
      <c r="K89" s="156"/>
      <c r="L89" s="156"/>
      <c r="M89" s="156"/>
      <c r="N89" s="156"/>
    </row>
    <row r="90" spans="2:14" x14ac:dyDescent="0.35">
      <c r="B90" s="156"/>
      <c r="C90" s="24" t="s">
        <v>173</v>
      </c>
      <c r="D90" s="159"/>
      <c r="E90" s="159"/>
      <c r="F90" s="159"/>
      <c r="G90" s="31">
        <f t="shared" si="7"/>
        <v>0</v>
      </c>
      <c r="H90" s="156"/>
      <c r="I90" s="156"/>
      <c r="J90" s="156"/>
      <c r="K90" s="156"/>
      <c r="L90" s="156"/>
      <c r="M90" s="156"/>
      <c r="N90" s="156"/>
    </row>
    <row r="91" spans="2:14" ht="25.5" customHeight="1" x14ac:dyDescent="0.35">
      <c r="B91" s="156"/>
      <c r="C91" s="24" t="s">
        <v>174</v>
      </c>
      <c r="D91" s="159"/>
      <c r="E91" s="159"/>
      <c r="F91" s="159"/>
      <c r="G91" s="31">
        <f t="shared" si="7"/>
        <v>0</v>
      </c>
      <c r="H91" s="156"/>
      <c r="I91" s="156"/>
      <c r="J91" s="156"/>
      <c r="K91" s="156"/>
      <c r="L91" s="156"/>
      <c r="M91" s="156"/>
      <c r="N91" s="156"/>
    </row>
    <row r="92" spans="2:14" x14ac:dyDescent="0.35">
      <c r="B92" s="160"/>
      <c r="C92" s="24" t="s">
        <v>175</v>
      </c>
      <c r="D92" s="159"/>
      <c r="E92" s="159"/>
      <c r="F92" s="159"/>
      <c r="G92" s="31">
        <f t="shared" si="7"/>
        <v>0</v>
      </c>
      <c r="H92" s="156"/>
      <c r="I92" s="156"/>
      <c r="J92" s="156"/>
      <c r="K92" s="156"/>
      <c r="L92" s="156"/>
      <c r="M92" s="156"/>
      <c r="N92" s="156"/>
    </row>
    <row r="93" spans="2:14" ht="15.75" customHeight="1" x14ac:dyDescent="0.35">
      <c r="B93" s="156"/>
      <c r="C93" s="28" t="s">
        <v>176</v>
      </c>
      <c r="D93" s="37">
        <f>SUM(D86:D92)</f>
        <v>0</v>
      </c>
      <c r="E93" s="37">
        <f>SUM(E86:E92)</f>
        <v>0</v>
      </c>
      <c r="F93" s="37">
        <f>SUM(F86:F92)</f>
        <v>0</v>
      </c>
      <c r="G93" s="31">
        <f t="shared" si="7"/>
        <v>0</v>
      </c>
      <c r="H93" s="156"/>
      <c r="I93" s="156"/>
      <c r="J93" s="156"/>
      <c r="K93" s="156"/>
      <c r="L93" s="156"/>
      <c r="M93" s="156"/>
      <c r="N93" s="156"/>
    </row>
    <row r="94" spans="2:14" ht="25.5" customHeight="1" x14ac:dyDescent="0.35">
      <c r="B94" s="156"/>
      <c r="C94" s="156"/>
      <c r="D94" s="156"/>
      <c r="E94" s="156"/>
      <c r="F94" s="156"/>
      <c r="G94" s="156"/>
      <c r="H94" s="156"/>
      <c r="I94" s="156"/>
      <c r="J94" s="156"/>
      <c r="K94" s="156"/>
      <c r="L94" s="156"/>
      <c r="M94" s="156"/>
      <c r="N94" s="156"/>
    </row>
    <row r="95" spans="2:14" x14ac:dyDescent="0.35">
      <c r="B95" s="451" t="s">
        <v>182</v>
      </c>
      <c r="C95" s="452"/>
      <c r="D95" s="452"/>
      <c r="E95" s="452"/>
      <c r="F95" s="452"/>
      <c r="G95" s="453"/>
      <c r="H95" s="156"/>
      <c r="I95" s="156"/>
      <c r="J95" s="156"/>
      <c r="K95" s="156"/>
      <c r="L95" s="156"/>
      <c r="M95" s="156"/>
      <c r="N95" s="156"/>
    </row>
    <row r="96" spans="2:14" x14ac:dyDescent="0.35">
      <c r="B96" s="156"/>
      <c r="C96" s="451" t="s">
        <v>74</v>
      </c>
      <c r="D96" s="452"/>
      <c r="E96" s="452"/>
      <c r="F96" s="452"/>
      <c r="G96" s="453"/>
      <c r="H96" s="156"/>
      <c r="I96" s="156"/>
      <c r="J96" s="156"/>
      <c r="K96" s="156"/>
      <c r="L96" s="156"/>
      <c r="M96" s="156"/>
      <c r="N96" s="156"/>
    </row>
    <row r="97" spans="3:14" ht="22.5" customHeight="1" thickBot="1" x14ac:dyDescent="0.4">
      <c r="C97" s="34" t="s">
        <v>168</v>
      </c>
      <c r="D97" s="35">
        <f>'1) Budget Table'!D113</f>
        <v>0</v>
      </c>
      <c r="E97" s="35">
        <f>'1) Budget Table'!E113</f>
        <v>0</v>
      </c>
      <c r="F97" s="35">
        <f>'1) Budget Table'!F113</f>
        <v>0</v>
      </c>
      <c r="G97" s="36">
        <f>SUM(D97:F97)</f>
        <v>0</v>
      </c>
      <c r="H97" s="156"/>
      <c r="I97" s="156"/>
      <c r="J97" s="156"/>
      <c r="K97" s="156"/>
      <c r="L97" s="156"/>
      <c r="M97" s="156"/>
      <c r="N97" s="156"/>
    </row>
    <row r="98" spans="3:14" x14ac:dyDescent="0.35">
      <c r="C98" s="32" t="s">
        <v>169</v>
      </c>
      <c r="D98" s="157"/>
      <c r="E98" s="158"/>
      <c r="F98" s="158"/>
      <c r="G98" s="33">
        <f t="shared" ref="G98:G105" si="8">SUM(D98:F98)</f>
        <v>0</v>
      </c>
      <c r="H98" s="156"/>
      <c r="I98" s="156"/>
      <c r="J98" s="156"/>
      <c r="K98" s="156"/>
      <c r="L98" s="156"/>
      <c r="M98" s="156"/>
      <c r="N98" s="156"/>
    </row>
    <row r="99" spans="3:14" x14ac:dyDescent="0.35">
      <c r="C99" s="24" t="s">
        <v>170</v>
      </c>
      <c r="D99" s="159"/>
      <c r="E99" s="133"/>
      <c r="F99" s="133"/>
      <c r="G99" s="31">
        <f t="shared" si="8"/>
        <v>0</v>
      </c>
      <c r="H99" s="156"/>
      <c r="I99" s="156"/>
      <c r="J99" s="156"/>
      <c r="K99" s="156"/>
      <c r="L99" s="156"/>
      <c r="M99" s="156"/>
      <c r="N99" s="156"/>
    </row>
    <row r="100" spans="3:14" ht="15.75" customHeight="1" x14ac:dyDescent="0.35">
      <c r="C100" s="24" t="s">
        <v>171</v>
      </c>
      <c r="D100" s="159"/>
      <c r="E100" s="159"/>
      <c r="F100" s="159"/>
      <c r="G100" s="31">
        <f t="shared" si="8"/>
        <v>0</v>
      </c>
      <c r="H100" s="156"/>
      <c r="I100" s="156"/>
      <c r="J100" s="156"/>
      <c r="K100" s="156"/>
      <c r="L100" s="156"/>
      <c r="M100" s="156"/>
      <c r="N100" s="156"/>
    </row>
    <row r="101" spans="3:14" x14ac:dyDescent="0.35">
      <c r="C101" s="25" t="s">
        <v>172</v>
      </c>
      <c r="D101" s="159"/>
      <c r="E101" s="159"/>
      <c r="F101" s="159"/>
      <c r="G101" s="31">
        <f t="shared" si="8"/>
        <v>0</v>
      </c>
      <c r="H101" s="156"/>
      <c r="I101" s="156"/>
      <c r="J101" s="156"/>
      <c r="K101" s="156"/>
      <c r="L101" s="156"/>
      <c r="M101" s="156"/>
      <c r="N101" s="156"/>
    </row>
    <row r="102" spans="3:14" x14ac:dyDescent="0.35">
      <c r="C102" s="24" t="s">
        <v>173</v>
      </c>
      <c r="D102" s="159"/>
      <c r="E102" s="159"/>
      <c r="F102" s="159"/>
      <c r="G102" s="31">
        <f t="shared" si="8"/>
        <v>0</v>
      </c>
      <c r="H102" s="156"/>
      <c r="I102" s="156"/>
      <c r="J102" s="156"/>
      <c r="K102" s="156"/>
      <c r="L102" s="156"/>
      <c r="M102" s="156"/>
      <c r="N102" s="156"/>
    </row>
    <row r="103" spans="3:14" x14ac:dyDescent="0.35">
      <c r="C103" s="24" t="s">
        <v>174</v>
      </c>
      <c r="D103" s="159"/>
      <c r="E103" s="159"/>
      <c r="F103" s="159"/>
      <c r="G103" s="31">
        <f t="shared" si="8"/>
        <v>0</v>
      </c>
      <c r="H103" s="156"/>
      <c r="I103" s="156"/>
      <c r="J103" s="156"/>
      <c r="K103" s="156"/>
      <c r="L103" s="156"/>
      <c r="M103" s="156"/>
      <c r="N103" s="156"/>
    </row>
    <row r="104" spans="3:14" x14ac:dyDescent="0.35">
      <c r="C104" s="24" t="s">
        <v>175</v>
      </c>
      <c r="D104" s="159"/>
      <c r="E104" s="159"/>
      <c r="F104" s="159"/>
      <c r="G104" s="31">
        <f t="shared" si="8"/>
        <v>0</v>
      </c>
      <c r="H104" s="156"/>
      <c r="I104" s="156"/>
      <c r="J104" s="156"/>
      <c r="K104" s="156"/>
      <c r="L104" s="156"/>
      <c r="M104" s="156"/>
      <c r="N104" s="156"/>
    </row>
    <row r="105" spans="3:14" x14ac:dyDescent="0.35">
      <c r="C105" s="28" t="s">
        <v>176</v>
      </c>
      <c r="D105" s="37">
        <f>SUM(D98:D104)</f>
        <v>0</v>
      </c>
      <c r="E105" s="37">
        <f>SUM(E98:E104)</f>
        <v>0</v>
      </c>
      <c r="F105" s="37">
        <f>SUM(F98:F104)</f>
        <v>0</v>
      </c>
      <c r="G105" s="31">
        <f t="shared" si="8"/>
        <v>0</v>
      </c>
      <c r="H105" s="156"/>
      <c r="I105" s="156"/>
      <c r="J105" s="156"/>
      <c r="K105" s="156"/>
      <c r="L105" s="156"/>
      <c r="M105" s="156"/>
      <c r="N105" s="156"/>
    </row>
    <row r="106" spans="3:14" s="27" customFormat="1" x14ac:dyDescent="0.35">
      <c r="C106" s="41"/>
      <c r="D106" s="42"/>
      <c r="E106" s="42"/>
      <c r="F106" s="42"/>
      <c r="G106" s="43"/>
      <c r="H106" s="160"/>
      <c r="I106" s="160"/>
      <c r="J106" s="160"/>
      <c r="K106" s="160"/>
      <c r="L106" s="160"/>
      <c r="M106" s="160"/>
      <c r="N106" s="160"/>
    </row>
    <row r="107" spans="3:14" ht="15.75" customHeight="1" x14ac:dyDescent="0.35">
      <c r="C107" s="451" t="s">
        <v>183</v>
      </c>
      <c r="D107" s="452"/>
      <c r="E107" s="452"/>
      <c r="F107" s="452"/>
      <c r="G107" s="453"/>
      <c r="H107" s="156"/>
      <c r="I107" s="156"/>
      <c r="J107" s="156"/>
      <c r="K107" s="156"/>
      <c r="L107" s="156"/>
      <c r="M107" s="156"/>
      <c r="N107" s="156"/>
    </row>
    <row r="108" spans="3:14" ht="21.75" customHeight="1" thickBot="1" x14ac:dyDescent="0.4">
      <c r="C108" s="34" t="s">
        <v>168</v>
      </c>
      <c r="D108" s="35">
        <f>'1) Budget Table'!D123</f>
        <v>0</v>
      </c>
      <c r="E108" s="35">
        <f>'1) Budget Table'!E123</f>
        <v>0</v>
      </c>
      <c r="F108" s="35">
        <f>'1) Budget Table'!F123</f>
        <v>0</v>
      </c>
      <c r="G108" s="36">
        <f t="shared" ref="G108:G116" si="9">SUM(D108:F108)</f>
        <v>0</v>
      </c>
      <c r="H108" s="156"/>
      <c r="I108" s="156"/>
      <c r="J108" s="156"/>
      <c r="K108" s="156"/>
      <c r="L108" s="156"/>
      <c r="M108" s="156"/>
      <c r="N108" s="156"/>
    </row>
    <row r="109" spans="3:14" x14ac:dyDescent="0.35">
      <c r="C109" s="32" t="s">
        <v>169</v>
      </c>
      <c r="D109" s="157"/>
      <c r="E109" s="158"/>
      <c r="F109" s="158"/>
      <c r="G109" s="33">
        <f t="shared" si="9"/>
        <v>0</v>
      </c>
      <c r="H109" s="156"/>
      <c r="I109" s="156"/>
      <c r="J109" s="156"/>
      <c r="K109" s="156"/>
      <c r="L109" s="156"/>
      <c r="M109" s="156"/>
      <c r="N109" s="156"/>
    </row>
    <row r="110" spans="3:14" x14ac:dyDescent="0.35">
      <c r="C110" s="24" t="s">
        <v>170</v>
      </c>
      <c r="D110" s="159"/>
      <c r="E110" s="133"/>
      <c r="F110" s="133"/>
      <c r="G110" s="31">
        <f t="shared" si="9"/>
        <v>0</v>
      </c>
      <c r="H110" s="156"/>
      <c r="I110" s="156"/>
      <c r="J110" s="156"/>
      <c r="K110" s="156"/>
      <c r="L110" s="156"/>
      <c r="M110" s="156"/>
      <c r="N110" s="156"/>
    </row>
    <row r="111" spans="3:14" ht="31" x14ac:dyDescent="0.35">
      <c r="C111" s="24" t="s">
        <v>171</v>
      </c>
      <c r="D111" s="159"/>
      <c r="E111" s="159"/>
      <c r="F111" s="159"/>
      <c r="G111" s="31">
        <f t="shared" si="9"/>
        <v>0</v>
      </c>
      <c r="H111" s="156"/>
      <c r="I111" s="156"/>
      <c r="J111" s="156"/>
      <c r="K111" s="156"/>
      <c r="L111" s="156"/>
      <c r="M111" s="156"/>
      <c r="N111" s="156"/>
    </row>
    <row r="112" spans="3:14" x14ac:dyDescent="0.35">
      <c r="C112" s="25" t="s">
        <v>172</v>
      </c>
      <c r="D112" s="159"/>
      <c r="E112" s="159"/>
      <c r="F112" s="159"/>
      <c r="G112" s="31">
        <f t="shared" si="9"/>
        <v>0</v>
      </c>
      <c r="H112" s="156"/>
      <c r="I112" s="156"/>
      <c r="J112" s="156"/>
      <c r="K112" s="156"/>
      <c r="L112" s="156"/>
      <c r="M112" s="156"/>
      <c r="N112" s="156"/>
    </row>
    <row r="113" spans="3:14" x14ac:dyDescent="0.35">
      <c r="C113" s="24" t="s">
        <v>173</v>
      </c>
      <c r="D113" s="159"/>
      <c r="E113" s="159"/>
      <c r="F113" s="159"/>
      <c r="G113" s="31">
        <f t="shared" si="9"/>
        <v>0</v>
      </c>
      <c r="H113" s="156"/>
      <c r="I113" s="156"/>
      <c r="J113" s="156"/>
      <c r="K113" s="156"/>
      <c r="L113" s="156"/>
      <c r="M113" s="156"/>
      <c r="N113" s="156"/>
    </row>
    <row r="114" spans="3:14" x14ac:dyDescent="0.35">
      <c r="C114" s="24" t="s">
        <v>174</v>
      </c>
      <c r="D114" s="159"/>
      <c r="E114" s="159"/>
      <c r="F114" s="159"/>
      <c r="G114" s="31">
        <f t="shared" si="9"/>
        <v>0</v>
      </c>
      <c r="H114" s="156"/>
      <c r="I114" s="156"/>
      <c r="J114" s="156"/>
      <c r="K114" s="156"/>
      <c r="L114" s="156"/>
      <c r="M114" s="156"/>
      <c r="N114" s="156"/>
    </row>
    <row r="115" spans="3:14" x14ac:dyDescent="0.35">
      <c r="C115" s="24" t="s">
        <v>175</v>
      </c>
      <c r="D115" s="159"/>
      <c r="E115" s="159"/>
      <c r="F115" s="159"/>
      <c r="G115" s="31">
        <f t="shared" si="9"/>
        <v>0</v>
      </c>
      <c r="H115" s="156"/>
      <c r="I115" s="156"/>
      <c r="J115" s="156"/>
      <c r="K115" s="156"/>
      <c r="L115" s="156"/>
      <c r="M115" s="156"/>
      <c r="N115" s="156"/>
    </row>
    <row r="116" spans="3:14" x14ac:dyDescent="0.35">
      <c r="C116" s="28" t="s">
        <v>176</v>
      </c>
      <c r="D116" s="37">
        <f>SUM(D109:D115)</f>
        <v>0</v>
      </c>
      <c r="E116" s="37">
        <f>SUM(E109:E115)</f>
        <v>0</v>
      </c>
      <c r="F116" s="37">
        <f>SUM(F109:F115)</f>
        <v>0</v>
      </c>
      <c r="G116" s="31">
        <f t="shared" si="9"/>
        <v>0</v>
      </c>
      <c r="H116" s="156"/>
      <c r="I116" s="156"/>
      <c r="J116" s="156"/>
      <c r="K116" s="156"/>
      <c r="L116" s="156"/>
      <c r="M116" s="156"/>
      <c r="N116" s="156"/>
    </row>
    <row r="117" spans="3:14" s="27" customFormat="1" x14ac:dyDescent="0.35">
      <c r="C117" s="41"/>
      <c r="D117" s="42"/>
      <c r="E117" s="42"/>
      <c r="F117" s="42"/>
      <c r="G117" s="43"/>
      <c r="H117" s="160"/>
      <c r="I117" s="160"/>
      <c r="J117" s="160"/>
      <c r="K117" s="160"/>
      <c r="L117" s="160"/>
      <c r="M117" s="160"/>
      <c r="N117" s="160"/>
    </row>
    <row r="118" spans="3:14" x14ac:dyDescent="0.35">
      <c r="C118" s="451" t="s">
        <v>92</v>
      </c>
      <c r="D118" s="452"/>
      <c r="E118" s="452"/>
      <c r="F118" s="452"/>
      <c r="G118" s="453"/>
      <c r="H118" s="156"/>
      <c r="I118" s="156"/>
      <c r="J118" s="156"/>
      <c r="K118" s="156"/>
      <c r="L118" s="156"/>
      <c r="M118" s="156"/>
      <c r="N118" s="156"/>
    </row>
    <row r="119" spans="3:14" ht="21" customHeight="1" thickBot="1" x14ac:dyDescent="0.4">
      <c r="C119" s="34" t="s">
        <v>168</v>
      </c>
      <c r="D119" s="35">
        <f>'1) Budget Table'!D133</f>
        <v>0</v>
      </c>
      <c r="E119" s="35">
        <f>'1) Budget Table'!E133</f>
        <v>0</v>
      </c>
      <c r="F119" s="35">
        <f>'1) Budget Table'!F133</f>
        <v>0</v>
      </c>
      <c r="G119" s="36">
        <f t="shared" ref="G119:G127" si="10">SUM(D119:F119)</f>
        <v>0</v>
      </c>
      <c r="H119" s="156"/>
      <c r="I119" s="156"/>
      <c r="J119" s="156"/>
      <c r="K119" s="156"/>
      <c r="L119" s="156"/>
      <c r="M119" s="156"/>
      <c r="N119" s="156"/>
    </row>
    <row r="120" spans="3:14" x14ac:dyDescent="0.35">
      <c r="C120" s="32" t="s">
        <v>169</v>
      </c>
      <c r="D120" s="157"/>
      <c r="E120" s="158"/>
      <c r="F120" s="158"/>
      <c r="G120" s="33">
        <f t="shared" si="10"/>
        <v>0</v>
      </c>
      <c r="H120" s="156"/>
      <c r="I120" s="156"/>
      <c r="J120" s="156"/>
      <c r="K120" s="156"/>
      <c r="L120" s="156"/>
      <c r="M120" s="156"/>
      <c r="N120" s="156"/>
    </row>
    <row r="121" spans="3:14" x14ac:dyDescent="0.35">
      <c r="C121" s="24" t="s">
        <v>170</v>
      </c>
      <c r="D121" s="159"/>
      <c r="E121" s="133"/>
      <c r="F121" s="133"/>
      <c r="G121" s="31">
        <f t="shared" si="10"/>
        <v>0</v>
      </c>
      <c r="H121" s="156"/>
      <c r="I121" s="156"/>
      <c r="J121" s="156"/>
      <c r="K121" s="156"/>
      <c r="L121" s="156"/>
      <c r="M121" s="156"/>
      <c r="N121" s="156"/>
    </row>
    <row r="122" spans="3:14" ht="31" x14ac:dyDescent="0.35">
      <c r="C122" s="24" t="s">
        <v>171</v>
      </c>
      <c r="D122" s="159"/>
      <c r="E122" s="159"/>
      <c r="F122" s="159"/>
      <c r="G122" s="31">
        <f t="shared" si="10"/>
        <v>0</v>
      </c>
      <c r="H122" s="156"/>
      <c r="I122" s="156"/>
      <c r="J122" s="156"/>
      <c r="K122" s="156"/>
      <c r="L122" s="156"/>
      <c r="M122" s="156"/>
      <c r="N122" s="156"/>
    </row>
    <row r="123" spans="3:14" x14ac:dyDescent="0.35">
      <c r="C123" s="25" t="s">
        <v>172</v>
      </c>
      <c r="D123" s="159"/>
      <c r="E123" s="159"/>
      <c r="F123" s="159"/>
      <c r="G123" s="31">
        <f t="shared" si="10"/>
        <v>0</v>
      </c>
      <c r="H123" s="156"/>
      <c r="I123" s="156"/>
      <c r="J123" s="156"/>
      <c r="K123" s="156"/>
      <c r="L123" s="156"/>
      <c r="M123" s="156"/>
      <c r="N123" s="156"/>
    </row>
    <row r="124" spans="3:14" x14ac:dyDescent="0.35">
      <c r="C124" s="24" t="s">
        <v>173</v>
      </c>
      <c r="D124" s="159"/>
      <c r="E124" s="159"/>
      <c r="F124" s="159"/>
      <c r="G124" s="31">
        <f t="shared" si="10"/>
        <v>0</v>
      </c>
      <c r="H124" s="156"/>
      <c r="I124" s="156"/>
      <c r="J124" s="156"/>
      <c r="K124" s="156"/>
      <c r="L124" s="156"/>
      <c r="M124" s="156"/>
      <c r="N124" s="156"/>
    </row>
    <row r="125" spans="3:14" x14ac:dyDescent="0.35">
      <c r="C125" s="24" t="s">
        <v>174</v>
      </c>
      <c r="D125" s="159"/>
      <c r="E125" s="159"/>
      <c r="F125" s="159"/>
      <c r="G125" s="31">
        <f t="shared" si="10"/>
        <v>0</v>
      </c>
      <c r="H125" s="156"/>
      <c r="I125" s="156"/>
      <c r="J125" s="156"/>
      <c r="K125" s="156"/>
      <c r="L125" s="156"/>
      <c r="M125" s="156"/>
      <c r="N125" s="156"/>
    </row>
    <row r="126" spans="3:14" x14ac:dyDescent="0.35">
      <c r="C126" s="24" t="s">
        <v>175</v>
      </c>
      <c r="D126" s="159"/>
      <c r="E126" s="159"/>
      <c r="F126" s="159"/>
      <c r="G126" s="31">
        <f t="shared" si="10"/>
        <v>0</v>
      </c>
      <c r="H126" s="156"/>
      <c r="I126" s="156"/>
      <c r="J126" s="156"/>
      <c r="K126" s="156"/>
      <c r="L126" s="156"/>
      <c r="M126" s="156"/>
      <c r="N126" s="156"/>
    </row>
    <row r="127" spans="3:14" x14ac:dyDescent="0.35">
      <c r="C127" s="28" t="s">
        <v>176</v>
      </c>
      <c r="D127" s="37">
        <f>SUM(D120:D126)</f>
        <v>0</v>
      </c>
      <c r="E127" s="37">
        <f>SUM(E120:E126)</f>
        <v>0</v>
      </c>
      <c r="F127" s="37">
        <f>SUM(F120:F126)</f>
        <v>0</v>
      </c>
      <c r="G127" s="31">
        <f t="shared" si="10"/>
        <v>0</v>
      </c>
      <c r="H127" s="156"/>
      <c r="I127" s="156"/>
      <c r="J127" s="156"/>
      <c r="K127" s="156"/>
      <c r="L127" s="156"/>
      <c r="M127" s="156"/>
      <c r="N127" s="156"/>
    </row>
    <row r="128" spans="3:14" s="27" customFormat="1" x14ac:dyDescent="0.35">
      <c r="C128" s="41"/>
      <c r="D128" s="42"/>
      <c r="E128" s="42"/>
      <c r="F128" s="42"/>
      <c r="G128" s="43"/>
      <c r="H128" s="160"/>
      <c r="I128" s="160"/>
      <c r="J128" s="160"/>
      <c r="K128" s="160"/>
      <c r="L128" s="160"/>
      <c r="M128" s="160"/>
      <c r="N128" s="160"/>
    </row>
    <row r="129" spans="2:14" x14ac:dyDescent="0.35">
      <c r="B129" s="156"/>
      <c r="C129" s="451" t="s">
        <v>101</v>
      </c>
      <c r="D129" s="452"/>
      <c r="E129" s="452"/>
      <c r="F129" s="452"/>
      <c r="G129" s="453"/>
      <c r="H129" s="156"/>
      <c r="I129" s="156"/>
      <c r="J129" s="156"/>
      <c r="K129" s="156"/>
      <c r="L129" s="156"/>
      <c r="M129" s="156"/>
      <c r="N129" s="156"/>
    </row>
    <row r="130" spans="2:14" ht="24" customHeight="1" thickBot="1" x14ac:dyDescent="0.4">
      <c r="B130" s="156"/>
      <c r="C130" s="34" t="s">
        <v>168</v>
      </c>
      <c r="D130" s="35">
        <f>'1) Budget Table'!D143</f>
        <v>0</v>
      </c>
      <c r="E130" s="35">
        <f>'1) Budget Table'!E143</f>
        <v>0</v>
      </c>
      <c r="F130" s="35">
        <f>'1) Budget Table'!F143</f>
        <v>0</v>
      </c>
      <c r="G130" s="36">
        <f t="shared" ref="G130:G138" si="11">SUM(D130:F130)</f>
        <v>0</v>
      </c>
      <c r="H130" s="156"/>
      <c r="I130" s="156"/>
      <c r="J130" s="156"/>
      <c r="K130" s="156"/>
      <c r="L130" s="156"/>
      <c r="M130" s="156"/>
      <c r="N130" s="156"/>
    </row>
    <row r="131" spans="2:14" ht="15.75" customHeight="1" x14ac:dyDescent="0.35">
      <c r="B131" s="156"/>
      <c r="C131" s="32" t="s">
        <v>169</v>
      </c>
      <c r="D131" s="157"/>
      <c r="E131" s="158"/>
      <c r="F131" s="158"/>
      <c r="G131" s="33">
        <f t="shared" si="11"/>
        <v>0</v>
      </c>
      <c r="H131" s="156"/>
      <c r="I131" s="156"/>
      <c r="J131" s="156"/>
      <c r="K131" s="156"/>
      <c r="L131" s="156"/>
      <c r="M131" s="156"/>
      <c r="N131" s="156"/>
    </row>
    <row r="132" spans="2:14" x14ac:dyDescent="0.35">
      <c r="B132" s="156"/>
      <c r="C132" s="24" t="s">
        <v>170</v>
      </c>
      <c r="D132" s="159"/>
      <c r="E132" s="133"/>
      <c r="F132" s="133"/>
      <c r="G132" s="31">
        <f t="shared" si="11"/>
        <v>0</v>
      </c>
      <c r="H132" s="156"/>
      <c r="I132" s="156"/>
      <c r="J132" s="156"/>
      <c r="K132" s="156"/>
      <c r="L132" s="156"/>
      <c r="M132" s="156"/>
      <c r="N132" s="156"/>
    </row>
    <row r="133" spans="2:14" ht="15.75" customHeight="1" x14ac:dyDescent="0.35">
      <c r="B133" s="156"/>
      <c r="C133" s="24" t="s">
        <v>171</v>
      </c>
      <c r="D133" s="159"/>
      <c r="E133" s="159"/>
      <c r="F133" s="159"/>
      <c r="G133" s="31">
        <f t="shared" si="11"/>
        <v>0</v>
      </c>
      <c r="H133" s="156"/>
      <c r="I133" s="156"/>
      <c r="J133" s="156"/>
      <c r="K133" s="156"/>
      <c r="L133" s="156"/>
      <c r="M133" s="156"/>
      <c r="N133" s="156"/>
    </row>
    <row r="134" spans="2:14" x14ac:dyDescent="0.35">
      <c r="B134" s="156"/>
      <c r="C134" s="25" t="s">
        <v>172</v>
      </c>
      <c r="D134" s="159"/>
      <c r="E134" s="159"/>
      <c r="F134" s="159"/>
      <c r="G134" s="31">
        <f t="shared" si="11"/>
        <v>0</v>
      </c>
      <c r="H134" s="156"/>
      <c r="I134" s="156"/>
      <c r="J134" s="156"/>
      <c r="K134" s="156"/>
      <c r="L134" s="156"/>
      <c r="M134" s="156"/>
      <c r="N134" s="156"/>
    </row>
    <row r="135" spans="2:14" x14ac:dyDescent="0.35">
      <c r="B135" s="156"/>
      <c r="C135" s="24" t="s">
        <v>173</v>
      </c>
      <c r="D135" s="159"/>
      <c r="E135" s="159"/>
      <c r="F135" s="159"/>
      <c r="G135" s="31">
        <f t="shared" si="11"/>
        <v>0</v>
      </c>
      <c r="H135" s="156"/>
      <c r="I135" s="156"/>
      <c r="J135" s="156"/>
      <c r="K135" s="156"/>
      <c r="L135" s="156"/>
      <c r="M135" s="156"/>
      <c r="N135" s="156"/>
    </row>
    <row r="136" spans="2:14" ht="15.75" customHeight="1" x14ac:dyDescent="0.35">
      <c r="B136" s="156"/>
      <c r="C136" s="24" t="s">
        <v>174</v>
      </c>
      <c r="D136" s="159"/>
      <c r="E136" s="159"/>
      <c r="F136" s="159"/>
      <c r="G136" s="31">
        <f t="shared" si="11"/>
        <v>0</v>
      </c>
      <c r="H136" s="156"/>
      <c r="I136" s="156"/>
      <c r="J136" s="156"/>
      <c r="K136" s="156"/>
      <c r="L136" s="156"/>
      <c r="M136" s="156"/>
      <c r="N136" s="156"/>
    </row>
    <row r="137" spans="2:14" x14ac:dyDescent="0.35">
      <c r="B137" s="156"/>
      <c r="C137" s="24" t="s">
        <v>175</v>
      </c>
      <c r="D137" s="159"/>
      <c r="E137" s="159"/>
      <c r="F137" s="159"/>
      <c r="G137" s="31">
        <f t="shared" si="11"/>
        <v>0</v>
      </c>
      <c r="H137" s="156"/>
      <c r="I137" s="156"/>
      <c r="J137" s="156"/>
      <c r="K137" s="156"/>
      <c r="L137" s="156"/>
      <c r="M137" s="156"/>
      <c r="N137" s="156"/>
    </row>
    <row r="138" spans="2:14" x14ac:dyDescent="0.35">
      <c r="B138" s="156"/>
      <c r="C138" s="28" t="s">
        <v>176</v>
      </c>
      <c r="D138" s="37">
        <f>SUM(D131:D137)</f>
        <v>0</v>
      </c>
      <c r="E138" s="37">
        <f>SUM(E131:E137)</f>
        <v>0</v>
      </c>
      <c r="F138" s="37">
        <f>SUM(F131:F137)</f>
        <v>0</v>
      </c>
      <c r="G138" s="31">
        <f t="shared" si="11"/>
        <v>0</v>
      </c>
      <c r="H138" s="156"/>
      <c r="I138" s="156"/>
      <c r="J138" s="156"/>
      <c r="K138" s="156"/>
      <c r="L138" s="156"/>
      <c r="M138" s="156"/>
      <c r="N138" s="156"/>
    </row>
    <row r="139" spans="2:14" x14ac:dyDescent="0.35">
      <c r="B139" s="156"/>
      <c r="C139" s="156"/>
      <c r="D139" s="160"/>
      <c r="E139" s="160"/>
      <c r="F139" s="160"/>
      <c r="G139" s="156"/>
      <c r="H139" s="156"/>
      <c r="I139" s="156"/>
      <c r="J139" s="156"/>
      <c r="K139" s="156"/>
      <c r="L139" s="156"/>
      <c r="M139" s="156"/>
      <c r="N139" s="156"/>
    </row>
    <row r="140" spans="2:14" x14ac:dyDescent="0.35">
      <c r="B140" s="451" t="s">
        <v>184</v>
      </c>
      <c r="C140" s="452"/>
      <c r="D140" s="452"/>
      <c r="E140" s="452"/>
      <c r="F140" s="452"/>
      <c r="G140" s="453"/>
      <c r="H140" s="156"/>
      <c r="I140" s="156"/>
      <c r="J140" s="156"/>
      <c r="K140" s="156"/>
      <c r="L140" s="156"/>
      <c r="M140" s="156"/>
      <c r="N140" s="156"/>
    </row>
    <row r="141" spans="2:14" x14ac:dyDescent="0.35">
      <c r="B141" s="156"/>
      <c r="C141" s="451" t="s">
        <v>111</v>
      </c>
      <c r="D141" s="452"/>
      <c r="E141" s="452"/>
      <c r="F141" s="452"/>
      <c r="G141" s="453"/>
      <c r="H141" s="156"/>
      <c r="I141" s="156"/>
      <c r="J141" s="156"/>
      <c r="K141" s="156"/>
      <c r="L141" s="156"/>
      <c r="M141" s="156"/>
      <c r="N141" s="156"/>
    </row>
    <row r="142" spans="2:14" ht="24" customHeight="1" thickBot="1" x14ac:dyDescent="0.4">
      <c r="B142" s="156"/>
      <c r="C142" s="34" t="s">
        <v>168</v>
      </c>
      <c r="D142" s="35">
        <f>'1) Budget Table'!D155</f>
        <v>0</v>
      </c>
      <c r="E142" s="35">
        <f>'1) Budget Table'!E155</f>
        <v>0</v>
      </c>
      <c r="F142" s="35">
        <f>'1) Budget Table'!F155</f>
        <v>0</v>
      </c>
      <c r="G142" s="36">
        <f>SUM(D142:F142)</f>
        <v>0</v>
      </c>
      <c r="H142" s="156"/>
      <c r="I142" s="156"/>
      <c r="J142" s="156"/>
      <c r="K142" s="156"/>
      <c r="L142" s="156"/>
      <c r="M142" s="156"/>
      <c r="N142" s="156"/>
    </row>
    <row r="143" spans="2:14" ht="24.75" customHeight="1" x14ac:dyDescent="0.35">
      <c r="B143" s="156"/>
      <c r="C143" s="32" t="s">
        <v>169</v>
      </c>
      <c r="D143" s="157"/>
      <c r="E143" s="158"/>
      <c r="F143" s="158"/>
      <c r="G143" s="33">
        <f t="shared" ref="G143:G150" si="12">SUM(D143:F143)</f>
        <v>0</v>
      </c>
      <c r="H143" s="156"/>
      <c r="I143" s="156"/>
      <c r="J143" s="156"/>
      <c r="K143" s="156"/>
      <c r="L143" s="156"/>
      <c r="M143" s="156"/>
      <c r="N143" s="156"/>
    </row>
    <row r="144" spans="2:14" ht="15.75" customHeight="1" x14ac:dyDescent="0.35">
      <c r="B144" s="156"/>
      <c r="C144" s="24" t="s">
        <v>170</v>
      </c>
      <c r="D144" s="159"/>
      <c r="E144" s="133"/>
      <c r="F144" s="133"/>
      <c r="G144" s="31">
        <f t="shared" si="12"/>
        <v>0</v>
      </c>
      <c r="H144" s="156"/>
      <c r="I144" s="156"/>
      <c r="J144" s="156"/>
      <c r="K144" s="156"/>
      <c r="L144" s="156"/>
      <c r="M144" s="156"/>
      <c r="N144" s="156"/>
    </row>
    <row r="145" spans="2:7" ht="15.75" customHeight="1" x14ac:dyDescent="0.35">
      <c r="B145" s="156"/>
      <c r="C145" s="24" t="s">
        <v>171</v>
      </c>
      <c r="D145" s="159"/>
      <c r="E145" s="159"/>
      <c r="F145" s="159"/>
      <c r="G145" s="31">
        <f t="shared" si="12"/>
        <v>0</v>
      </c>
    </row>
    <row r="146" spans="2:7" ht="15.75" customHeight="1" x14ac:dyDescent="0.35">
      <c r="B146" s="156"/>
      <c r="C146" s="25" t="s">
        <v>172</v>
      </c>
      <c r="D146" s="159"/>
      <c r="E146" s="159"/>
      <c r="F146" s="159"/>
      <c r="G146" s="31">
        <f t="shared" si="12"/>
        <v>0</v>
      </c>
    </row>
    <row r="147" spans="2:7" ht="15.75" customHeight="1" x14ac:dyDescent="0.35">
      <c r="B147" s="156"/>
      <c r="C147" s="24" t="s">
        <v>173</v>
      </c>
      <c r="D147" s="159"/>
      <c r="E147" s="159"/>
      <c r="F147" s="159"/>
      <c r="G147" s="31">
        <f t="shared" si="12"/>
        <v>0</v>
      </c>
    </row>
    <row r="148" spans="2:7" ht="15.75" customHeight="1" x14ac:dyDescent="0.35">
      <c r="B148" s="156"/>
      <c r="C148" s="24" t="s">
        <v>174</v>
      </c>
      <c r="D148" s="159"/>
      <c r="E148" s="159"/>
      <c r="F148" s="159"/>
      <c r="G148" s="31">
        <f t="shared" si="12"/>
        <v>0</v>
      </c>
    </row>
    <row r="149" spans="2:7" ht="15.75" customHeight="1" x14ac:dyDescent="0.35">
      <c r="B149" s="156"/>
      <c r="C149" s="24" t="s">
        <v>175</v>
      </c>
      <c r="D149" s="159"/>
      <c r="E149" s="159"/>
      <c r="F149" s="159"/>
      <c r="G149" s="31">
        <f t="shared" si="12"/>
        <v>0</v>
      </c>
    </row>
    <row r="150" spans="2:7" ht="15.75" customHeight="1" x14ac:dyDescent="0.35">
      <c r="B150" s="156"/>
      <c r="C150" s="28" t="s">
        <v>176</v>
      </c>
      <c r="D150" s="37">
        <f>SUM(D143:D149)</f>
        <v>0</v>
      </c>
      <c r="E150" s="37">
        <f>SUM(E143:E149)</f>
        <v>0</v>
      </c>
      <c r="F150" s="37">
        <f>SUM(F143:F149)</f>
        <v>0</v>
      </c>
      <c r="G150" s="31">
        <f t="shared" si="12"/>
        <v>0</v>
      </c>
    </row>
    <row r="151" spans="2:7" s="27" customFormat="1" ht="15.75" customHeight="1" x14ac:dyDescent="0.35">
      <c r="B151" s="160"/>
      <c r="C151" s="41"/>
      <c r="D151" s="42"/>
      <c r="E151" s="42"/>
      <c r="F151" s="42"/>
      <c r="G151" s="43"/>
    </row>
    <row r="152" spans="2:7" ht="15.75" customHeight="1" x14ac:dyDescent="0.35">
      <c r="B152" s="156"/>
      <c r="C152" s="451" t="s">
        <v>120</v>
      </c>
      <c r="D152" s="452"/>
      <c r="E152" s="452"/>
      <c r="F152" s="452"/>
      <c r="G152" s="453"/>
    </row>
    <row r="153" spans="2:7" ht="21" customHeight="1" thickBot="1" x14ac:dyDescent="0.4">
      <c r="B153" s="156"/>
      <c r="C153" s="34" t="s">
        <v>168</v>
      </c>
      <c r="D153" s="35">
        <f>'1) Budget Table'!D165</f>
        <v>0</v>
      </c>
      <c r="E153" s="35">
        <f>'1) Budget Table'!E165</f>
        <v>0</v>
      </c>
      <c r="F153" s="35">
        <f>'1) Budget Table'!F165</f>
        <v>0</v>
      </c>
      <c r="G153" s="36">
        <f t="shared" ref="G153:G161" si="13">SUM(D153:F153)</f>
        <v>0</v>
      </c>
    </row>
    <row r="154" spans="2:7" ht="15.75" customHeight="1" x14ac:dyDescent="0.35">
      <c r="B154" s="156"/>
      <c r="C154" s="32" t="s">
        <v>169</v>
      </c>
      <c r="D154" s="157"/>
      <c r="E154" s="158"/>
      <c r="F154" s="158"/>
      <c r="G154" s="33">
        <f t="shared" si="13"/>
        <v>0</v>
      </c>
    </row>
    <row r="155" spans="2:7" ht="15.75" customHeight="1" x14ac:dyDescent="0.35">
      <c r="B155" s="156"/>
      <c r="C155" s="24" t="s">
        <v>170</v>
      </c>
      <c r="D155" s="159"/>
      <c r="E155" s="133"/>
      <c r="F155" s="133"/>
      <c r="G155" s="31">
        <f t="shared" si="13"/>
        <v>0</v>
      </c>
    </row>
    <row r="156" spans="2:7" ht="15.75" customHeight="1" x14ac:dyDescent="0.35">
      <c r="B156" s="156"/>
      <c r="C156" s="24" t="s">
        <v>171</v>
      </c>
      <c r="D156" s="159"/>
      <c r="E156" s="159"/>
      <c r="F156" s="159"/>
      <c r="G156" s="31">
        <f t="shared" si="13"/>
        <v>0</v>
      </c>
    </row>
    <row r="157" spans="2:7" ht="15.75" customHeight="1" x14ac:dyDescent="0.35">
      <c r="B157" s="156"/>
      <c r="C157" s="25" t="s">
        <v>172</v>
      </c>
      <c r="D157" s="159"/>
      <c r="E157" s="159"/>
      <c r="F157" s="159"/>
      <c r="G157" s="31">
        <f t="shared" si="13"/>
        <v>0</v>
      </c>
    </row>
    <row r="158" spans="2:7" ht="15.75" customHeight="1" x14ac:dyDescent="0.35">
      <c r="B158" s="156"/>
      <c r="C158" s="24" t="s">
        <v>173</v>
      </c>
      <c r="D158" s="159"/>
      <c r="E158" s="159"/>
      <c r="F158" s="159"/>
      <c r="G158" s="31">
        <f t="shared" si="13"/>
        <v>0</v>
      </c>
    </row>
    <row r="159" spans="2:7" ht="15.75" customHeight="1" x14ac:dyDescent="0.35">
      <c r="B159" s="156"/>
      <c r="C159" s="24" t="s">
        <v>174</v>
      </c>
      <c r="D159" s="159"/>
      <c r="E159" s="159"/>
      <c r="F159" s="159"/>
      <c r="G159" s="31">
        <f t="shared" si="13"/>
        <v>0</v>
      </c>
    </row>
    <row r="160" spans="2:7" ht="15.75" customHeight="1" x14ac:dyDescent="0.35">
      <c r="B160" s="156"/>
      <c r="C160" s="24" t="s">
        <v>175</v>
      </c>
      <c r="D160" s="159"/>
      <c r="E160" s="159"/>
      <c r="F160" s="159"/>
      <c r="G160" s="31">
        <f t="shared" si="13"/>
        <v>0</v>
      </c>
    </row>
    <row r="161" spans="3:7" ht="15.75" customHeight="1" x14ac:dyDescent="0.35">
      <c r="C161" s="28" t="s">
        <v>176</v>
      </c>
      <c r="D161" s="37">
        <f>SUM(D154:D160)</f>
        <v>0</v>
      </c>
      <c r="E161" s="37">
        <f>SUM(E154:E160)</f>
        <v>0</v>
      </c>
      <c r="F161" s="37">
        <f>SUM(F154:F160)</f>
        <v>0</v>
      </c>
      <c r="G161" s="31">
        <f t="shared" si="13"/>
        <v>0</v>
      </c>
    </row>
    <row r="162" spans="3:7" s="27" customFormat="1" ht="15.75" customHeight="1" x14ac:dyDescent="0.35">
      <c r="C162" s="41"/>
      <c r="D162" s="42"/>
      <c r="E162" s="42"/>
      <c r="F162" s="42"/>
      <c r="G162" s="43"/>
    </row>
    <row r="163" spans="3:7" ht="15.75" customHeight="1" x14ac:dyDescent="0.35">
      <c r="C163" s="451" t="s">
        <v>129</v>
      </c>
      <c r="D163" s="452"/>
      <c r="E163" s="452"/>
      <c r="F163" s="452"/>
      <c r="G163" s="453"/>
    </row>
    <row r="164" spans="3:7" ht="19.5" customHeight="1" thickBot="1" x14ac:dyDescent="0.4">
      <c r="C164" s="34" t="s">
        <v>168</v>
      </c>
      <c r="D164" s="35">
        <f>'1) Budget Table'!D175</f>
        <v>0</v>
      </c>
      <c r="E164" s="35">
        <f>'1) Budget Table'!E175</f>
        <v>0</v>
      </c>
      <c r="F164" s="35">
        <f>'1) Budget Table'!F175</f>
        <v>0</v>
      </c>
      <c r="G164" s="36">
        <f t="shared" ref="G164:G172" si="14">SUM(D164:F164)</f>
        <v>0</v>
      </c>
    </row>
    <row r="165" spans="3:7" ht="15.75" customHeight="1" x14ac:dyDescent="0.35">
      <c r="C165" s="32" t="s">
        <v>169</v>
      </c>
      <c r="D165" s="157"/>
      <c r="E165" s="158"/>
      <c r="F165" s="158"/>
      <c r="G165" s="33">
        <f t="shared" si="14"/>
        <v>0</v>
      </c>
    </row>
    <row r="166" spans="3:7" ht="15.75" customHeight="1" x14ac:dyDescent="0.35">
      <c r="C166" s="24" t="s">
        <v>170</v>
      </c>
      <c r="D166" s="159"/>
      <c r="E166" s="133"/>
      <c r="F166" s="133"/>
      <c r="G166" s="31">
        <f t="shared" si="14"/>
        <v>0</v>
      </c>
    </row>
    <row r="167" spans="3:7" ht="15.75" customHeight="1" x14ac:dyDescent="0.35">
      <c r="C167" s="24" t="s">
        <v>171</v>
      </c>
      <c r="D167" s="159"/>
      <c r="E167" s="159"/>
      <c r="F167" s="159"/>
      <c r="G167" s="31">
        <f t="shared" si="14"/>
        <v>0</v>
      </c>
    </row>
    <row r="168" spans="3:7" ht="15.75" customHeight="1" x14ac:dyDescent="0.35">
      <c r="C168" s="25" t="s">
        <v>172</v>
      </c>
      <c r="D168" s="159"/>
      <c r="E168" s="159"/>
      <c r="F168" s="159"/>
      <c r="G168" s="31">
        <f t="shared" si="14"/>
        <v>0</v>
      </c>
    </row>
    <row r="169" spans="3:7" ht="15.75" customHeight="1" x14ac:dyDescent="0.35">
      <c r="C169" s="24" t="s">
        <v>173</v>
      </c>
      <c r="D169" s="159"/>
      <c r="E169" s="159"/>
      <c r="F169" s="159"/>
      <c r="G169" s="31">
        <f t="shared" si="14"/>
        <v>0</v>
      </c>
    </row>
    <row r="170" spans="3:7" ht="15.75" customHeight="1" x14ac:dyDescent="0.35">
      <c r="C170" s="24" t="s">
        <v>174</v>
      </c>
      <c r="D170" s="159"/>
      <c r="E170" s="159"/>
      <c r="F170" s="159"/>
      <c r="G170" s="31">
        <f t="shared" si="14"/>
        <v>0</v>
      </c>
    </row>
    <row r="171" spans="3:7" ht="15.75" customHeight="1" x14ac:dyDescent="0.35">
      <c r="C171" s="24" t="s">
        <v>175</v>
      </c>
      <c r="D171" s="159"/>
      <c r="E171" s="159"/>
      <c r="F171" s="159"/>
      <c r="G171" s="31">
        <f t="shared" si="14"/>
        <v>0</v>
      </c>
    </row>
    <row r="172" spans="3:7" ht="15.75" customHeight="1" x14ac:dyDescent="0.35">
      <c r="C172" s="28" t="s">
        <v>176</v>
      </c>
      <c r="D172" s="37">
        <f>SUM(D165:D171)</f>
        <v>0</v>
      </c>
      <c r="E172" s="37">
        <f>SUM(E165:E171)</f>
        <v>0</v>
      </c>
      <c r="F172" s="37">
        <f>SUM(F165:F171)</f>
        <v>0</v>
      </c>
      <c r="G172" s="31">
        <f t="shared" si="14"/>
        <v>0</v>
      </c>
    </row>
    <row r="173" spans="3:7" s="27" customFormat="1" ht="15.75" customHeight="1" x14ac:dyDescent="0.35">
      <c r="C173" s="41"/>
      <c r="D173" s="42"/>
      <c r="E173" s="42"/>
      <c r="F173" s="42"/>
      <c r="G173" s="43"/>
    </row>
    <row r="174" spans="3:7" ht="15.75" customHeight="1" x14ac:dyDescent="0.35">
      <c r="C174" s="451" t="s">
        <v>138</v>
      </c>
      <c r="D174" s="452"/>
      <c r="E174" s="452"/>
      <c r="F174" s="452"/>
      <c r="G174" s="453"/>
    </row>
    <row r="175" spans="3:7" ht="22.5" customHeight="1" thickBot="1" x14ac:dyDescent="0.4">
      <c r="C175" s="34" t="s">
        <v>168</v>
      </c>
      <c r="D175" s="35">
        <f>'1) Budget Table'!D185</f>
        <v>0</v>
      </c>
      <c r="E175" s="35">
        <f>'1) Budget Table'!E185</f>
        <v>0</v>
      </c>
      <c r="F175" s="35">
        <f>'1) Budget Table'!F185</f>
        <v>0</v>
      </c>
      <c r="G175" s="36">
        <f t="shared" ref="G175:G183" si="15">SUM(D175:F175)</f>
        <v>0</v>
      </c>
    </row>
    <row r="176" spans="3:7" ht="15.75" customHeight="1" x14ac:dyDescent="0.35">
      <c r="C176" s="32" t="s">
        <v>169</v>
      </c>
      <c r="D176" s="157"/>
      <c r="E176" s="158"/>
      <c r="F176" s="158"/>
      <c r="G176" s="33">
        <f t="shared" si="15"/>
        <v>0</v>
      </c>
    </row>
    <row r="177" spans="3:7" ht="15.75" customHeight="1" x14ac:dyDescent="0.35">
      <c r="C177" s="24" t="s">
        <v>170</v>
      </c>
      <c r="D177" s="159"/>
      <c r="E177" s="133"/>
      <c r="F177" s="133"/>
      <c r="G177" s="31">
        <f t="shared" si="15"/>
        <v>0</v>
      </c>
    </row>
    <row r="178" spans="3:7" ht="15.75" customHeight="1" x14ac:dyDescent="0.35">
      <c r="C178" s="24" t="s">
        <v>171</v>
      </c>
      <c r="D178" s="159"/>
      <c r="E178" s="159"/>
      <c r="F178" s="159"/>
      <c r="G178" s="31">
        <f t="shared" si="15"/>
        <v>0</v>
      </c>
    </row>
    <row r="179" spans="3:7" ht="15.75" customHeight="1" x14ac:dyDescent="0.35">
      <c r="C179" s="25" t="s">
        <v>172</v>
      </c>
      <c r="D179" s="159"/>
      <c r="E179" s="159"/>
      <c r="F179" s="159"/>
      <c r="G179" s="31">
        <f t="shared" si="15"/>
        <v>0</v>
      </c>
    </row>
    <row r="180" spans="3:7" ht="15.75" customHeight="1" x14ac:dyDescent="0.35">
      <c r="C180" s="24" t="s">
        <v>173</v>
      </c>
      <c r="D180" s="159"/>
      <c r="E180" s="159"/>
      <c r="F180" s="159"/>
      <c r="G180" s="31">
        <f t="shared" si="15"/>
        <v>0</v>
      </c>
    </row>
    <row r="181" spans="3:7" ht="15.75" customHeight="1" x14ac:dyDescent="0.35">
      <c r="C181" s="24" t="s">
        <v>174</v>
      </c>
      <c r="D181" s="159"/>
      <c r="E181" s="159"/>
      <c r="F181" s="159"/>
      <c r="G181" s="31">
        <f t="shared" si="15"/>
        <v>0</v>
      </c>
    </row>
    <row r="182" spans="3:7" ht="15.75" customHeight="1" x14ac:dyDescent="0.35">
      <c r="C182" s="24" t="s">
        <v>175</v>
      </c>
      <c r="D182" s="159"/>
      <c r="E182" s="159"/>
      <c r="F182" s="159"/>
      <c r="G182" s="31">
        <f t="shared" si="15"/>
        <v>0</v>
      </c>
    </row>
    <row r="183" spans="3:7" ht="15.75" customHeight="1" x14ac:dyDescent="0.35">
      <c r="C183" s="28" t="s">
        <v>176</v>
      </c>
      <c r="D183" s="37">
        <f>SUM(D176:D182)</f>
        <v>0</v>
      </c>
      <c r="E183" s="37">
        <f>SUM(E176:E182)</f>
        <v>0</v>
      </c>
      <c r="F183" s="37">
        <f>SUM(F176:F182)</f>
        <v>0</v>
      </c>
      <c r="G183" s="31">
        <f t="shared" si="15"/>
        <v>0</v>
      </c>
    </row>
    <row r="184" spans="3:7" ht="15.75" customHeight="1" x14ac:dyDescent="0.35">
      <c r="C184" s="156"/>
      <c r="D184" s="160"/>
      <c r="E184" s="160"/>
      <c r="F184" s="160"/>
      <c r="G184" s="156"/>
    </row>
    <row r="185" spans="3:7" ht="15.75" customHeight="1" x14ac:dyDescent="0.35">
      <c r="C185" s="451" t="s">
        <v>185</v>
      </c>
      <c r="D185" s="452"/>
      <c r="E185" s="452"/>
      <c r="F185" s="452"/>
      <c r="G185" s="453"/>
    </row>
    <row r="186" spans="3:7" ht="19.5" customHeight="1" thickBot="1" x14ac:dyDescent="0.4">
      <c r="C186" s="34" t="s">
        <v>186</v>
      </c>
      <c r="D186" s="35">
        <f>'1) Budget Table'!D192</f>
        <v>375058.88</v>
      </c>
      <c r="E186" s="35">
        <f>'1) Budget Table'!E192</f>
        <v>130000</v>
      </c>
      <c r="F186" s="35">
        <f>'1) Budget Table'!F192</f>
        <v>90000</v>
      </c>
      <c r="G186" s="36">
        <f t="shared" ref="G186:G194" si="16">SUM(D186:F186)</f>
        <v>595058.88</v>
      </c>
    </row>
    <row r="187" spans="3:7" ht="15.75" customHeight="1" x14ac:dyDescent="0.35">
      <c r="C187" s="32" t="s">
        <v>169</v>
      </c>
      <c r="D187" s="157">
        <v>220000</v>
      </c>
      <c r="E187" s="158">
        <v>100000</v>
      </c>
      <c r="F187" s="158">
        <v>80000</v>
      </c>
      <c r="G187" s="33">
        <f t="shared" si="16"/>
        <v>400000</v>
      </c>
    </row>
    <row r="188" spans="3:7" ht="15.75" customHeight="1" x14ac:dyDescent="0.35">
      <c r="C188" s="24" t="s">
        <v>170</v>
      </c>
      <c r="D188" s="159">
        <v>0</v>
      </c>
      <c r="E188" s="133">
        <v>0</v>
      </c>
      <c r="F188" s="133">
        <v>0</v>
      </c>
      <c r="G188" s="31">
        <f t="shared" si="16"/>
        <v>0</v>
      </c>
    </row>
    <row r="189" spans="3:7" ht="15.75" customHeight="1" x14ac:dyDescent="0.35">
      <c r="C189" s="24" t="s">
        <v>171</v>
      </c>
      <c r="D189" s="159">
        <v>0</v>
      </c>
      <c r="E189" s="159">
        <v>0</v>
      </c>
      <c r="F189" s="159">
        <v>0</v>
      </c>
      <c r="G189" s="31">
        <f t="shared" si="16"/>
        <v>0</v>
      </c>
    </row>
    <row r="190" spans="3:7" ht="15.75" customHeight="1" x14ac:dyDescent="0.35">
      <c r="C190" s="25" t="s">
        <v>172</v>
      </c>
      <c r="D190" s="159">
        <v>50000</v>
      </c>
      <c r="E190" s="159"/>
      <c r="F190" s="159"/>
      <c r="G190" s="31">
        <f t="shared" si="16"/>
        <v>50000</v>
      </c>
    </row>
    <row r="191" spans="3:7" ht="15.75" customHeight="1" x14ac:dyDescent="0.35">
      <c r="C191" s="24" t="s">
        <v>173</v>
      </c>
      <c r="D191" s="159">
        <v>15000</v>
      </c>
      <c r="E191" s="159">
        <v>15000</v>
      </c>
      <c r="F191" s="159">
        <v>5000</v>
      </c>
      <c r="G191" s="31">
        <f t="shared" si="16"/>
        <v>35000</v>
      </c>
    </row>
    <row r="192" spans="3:7" ht="15.75" customHeight="1" x14ac:dyDescent="0.35">
      <c r="C192" s="24" t="s">
        <v>174</v>
      </c>
      <c r="D192" s="159"/>
      <c r="E192" s="159"/>
      <c r="F192" s="159"/>
      <c r="G192" s="31">
        <f t="shared" si="16"/>
        <v>0</v>
      </c>
    </row>
    <row r="193" spans="3:13" ht="15.75" customHeight="1" x14ac:dyDescent="0.35">
      <c r="C193" s="24" t="s">
        <v>175</v>
      </c>
      <c r="D193" s="159">
        <v>90058.880000000005</v>
      </c>
      <c r="E193" s="133">
        <v>15000</v>
      </c>
      <c r="F193" s="133">
        <v>5000</v>
      </c>
      <c r="G193" s="31">
        <f t="shared" si="16"/>
        <v>110058.88</v>
      </c>
      <c r="H193" s="156"/>
      <c r="I193" s="156"/>
      <c r="J193" s="156"/>
      <c r="K193" s="156"/>
      <c r="L193" s="156"/>
      <c r="M193" s="156"/>
    </row>
    <row r="194" spans="3:13" ht="15.75" customHeight="1" x14ac:dyDescent="0.35">
      <c r="C194" s="28" t="s">
        <v>176</v>
      </c>
      <c r="D194" s="37">
        <f>SUM(D187:D193)</f>
        <v>375058.88</v>
      </c>
      <c r="E194" s="37">
        <f>SUM(E187:E193)</f>
        <v>130000</v>
      </c>
      <c r="F194" s="37">
        <f>SUM(F187:F193)</f>
        <v>90000</v>
      </c>
      <c r="G194" s="31">
        <f t="shared" si="16"/>
        <v>595058.88</v>
      </c>
      <c r="H194" s="156"/>
      <c r="I194" s="156"/>
      <c r="J194" s="156"/>
      <c r="K194" s="156"/>
      <c r="L194" s="156"/>
      <c r="M194" s="156"/>
    </row>
    <row r="195" spans="3:13" ht="15.75" customHeight="1" thickBot="1" x14ac:dyDescent="0.4">
      <c r="C195" s="156"/>
      <c r="D195" s="160"/>
      <c r="E195" s="160"/>
      <c r="F195" s="160"/>
      <c r="G195" s="156"/>
      <c r="H195" s="156"/>
      <c r="I195" s="156"/>
      <c r="J195" s="156"/>
      <c r="K195" s="156"/>
      <c r="L195" s="156"/>
      <c r="M195" s="156"/>
    </row>
    <row r="196" spans="3:13" ht="19.5" customHeight="1" thickBot="1" x14ac:dyDescent="0.4">
      <c r="C196" s="457" t="s">
        <v>152</v>
      </c>
      <c r="D196" s="458"/>
      <c r="E196" s="458"/>
      <c r="F196" s="458"/>
      <c r="G196" s="459"/>
      <c r="H196" s="156"/>
      <c r="I196" s="156"/>
      <c r="J196" s="156"/>
      <c r="K196" s="156"/>
      <c r="L196" s="156"/>
      <c r="M196" s="156"/>
    </row>
    <row r="197" spans="3:13" ht="19.5" customHeight="1" x14ac:dyDescent="0.35">
      <c r="C197" s="98"/>
      <c r="D197" s="454" t="str">
        <f>'1) Budget Table'!D4</f>
        <v>Recipient Organization 1
UN Women</v>
      </c>
      <c r="E197" s="454" t="str">
        <f>'1) Budget Table'!E4</f>
        <v>Recipient Organization 2
UNDP</v>
      </c>
      <c r="F197" s="454" t="str">
        <f>'1) Budget Table'!F4</f>
        <v>Recipient Organization 3
World Vision</v>
      </c>
      <c r="G197" s="456" t="s">
        <v>152</v>
      </c>
      <c r="H197" s="156"/>
      <c r="I197" s="156"/>
      <c r="J197" s="156"/>
      <c r="K197" s="156"/>
      <c r="L197" s="156"/>
      <c r="M197" s="156"/>
    </row>
    <row r="198" spans="3:13" ht="19.5" customHeight="1" x14ac:dyDescent="0.35">
      <c r="C198" s="98"/>
      <c r="D198" s="455"/>
      <c r="E198" s="455"/>
      <c r="F198" s="455"/>
      <c r="G198" s="404"/>
      <c r="H198" s="156"/>
      <c r="I198" s="156"/>
      <c r="J198" s="156"/>
      <c r="K198" s="156"/>
      <c r="L198" s="156"/>
      <c r="M198" s="156"/>
    </row>
    <row r="199" spans="3:13" ht="19.5" customHeight="1" x14ac:dyDescent="0.35">
      <c r="C199" s="92" t="s">
        <v>169</v>
      </c>
      <c r="D199" s="161">
        <f>SUM(D176,D165,D154,D143,D131,D120,D109,D98,D86,D75,D64,D53,D41,D30,D19,D8,D187)</f>
        <v>220000</v>
      </c>
      <c r="E199" s="161">
        <f>SUM(E176,E165,E154,E143,E131,E120,E109,E98,E86,E75,E64,E53,E41,E30,E19,E8,E187)</f>
        <v>100000</v>
      </c>
      <c r="F199" s="161">
        <f t="shared" ref="F199" si="17">SUM(F176,F165,F154,F143,F131,F120,F109,F98,F86,F75,F64,F53,F41,F30,F19,F8,F187)</f>
        <v>80000</v>
      </c>
      <c r="G199" s="95">
        <f t="shared" ref="G199:G206" si="18">SUM(D199:F199)</f>
        <v>400000</v>
      </c>
      <c r="H199" s="156"/>
      <c r="I199" s="156"/>
      <c r="J199" s="156"/>
      <c r="K199" s="156"/>
      <c r="L199" s="156"/>
      <c r="M199" s="156"/>
    </row>
    <row r="200" spans="3:13" ht="34.5" customHeight="1" x14ac:dyDescent="0.35">
      <c r="C200" s="92" t="s">
        <v>170</v>
      </c>
      <c r="D200" s="161">
        <f>SUM(D177,D166,D155,D144,D132,D121,D110,D99,D87,D76,D65,D54,D42,D31,D20,D9,D188)</f>
        <v>0</v>
      </c>
      <c r="E200" s="161">
        <f t="shared" ref="E200:F200" si="19">SUM(E177,E166,E155,E144,E132,E121,E110,E99,E87,E76,E65,E54,E42,E31,E20,E9,E188)</f>
        <v>0</v>
      </c>
      <c r="F200" s="161">
        <f t="shared" si="19"/>
        <v>0</v>
      </c>
      <c r="G200" s="96">
        <f t="shared" si="18"/>
        <v>0</v>
      </c>
      <c r="H200" s="156"/>
      <c r="I200" s="156"/>
      <c r="J200" s="156"/>
      <c r="K200" s="156"/>
      <c r="L200" s="156"/>
      <c r="M200" s="156"/>
    </row>
    <row r="201" spans="3:13" ht="48" customHeight="1" x14ac:dyDescent="0.35">
      <c r="C201" s="92" t="s">
        <v>171</v>
      </c>
      <c r="D201" s="161">
        <f t="shared" ref="D201:F205" si="20">SUM(D178,D167,D156,D145,D133,D122,D111,D100,D88,D77,D66,D55,D43,D32,D21,D10,D189)</f>
        <v>0</v>
      </c>
      <c r="E201" s="161">
        <f t="shared" si="20"/>
        <v>0</v>
      </c>
      <c r="F201" s="161">
        <f t="shared" si="20"/>
        <v>0</v>
      </c>
      <c r="G201" s="96">
        <f t="shared" si="18"/>
        <v>0</v>
      </c>
      <c r="H201" s="156"/>
      <c r="I201" s="156"/>
      <c r="J201" s="156"/>
      <c r="K201" s="156"/>
      <c r="L201" s="156"/>
      <c r="M201" s="156"/>
    </row>
    <row r="202" spans="3:13" ht="33" customHeight="1" x14ac:dyDescent="0.35">
      <c r="C202" s="94" t="s">
        <v>172</v>
      </c>
      <c r="D202" s="161">
        <f t="shared" si="20"/>
        <v>200000</v>
      </c>
      <c r="E202" s="161">
        <f t="shared" si="20"/>
        <v>80000</v>
      </c>
      <c r="F202" s="161">
        <f t="shared" si="20"/>
        <v>55000</v>
      </c>
      <c r="G202" s="96">
        <f t="shared" si="18"/>
        <v>335000</v>
      </c>
      <c r="H202" s="156"/>
      <c r="I202" s="156"/>
      <c r="J202" s="156"/>
      <c r="K202" s="156"/>
      <c r="L202" s="156"/>
      <c r="M202" s="156"/>
    </row>
    <row r="203" spans="3:13" ht="21" customHeight="1" x14ac:dyDescent="0.35">
      <c r="C203" s="92" t="s">
        <v>173</v>
      </c>
      <c r="D203" s="161">
        <f t="shared" si="20"/>
        <v>114000</v>
      </c>
      <c r="E203" s="161">
        <f t="shared" si="20"/>
        <v>47000</v>
      </c>
      <c r="F203" s="161">
        <f t="shared" si="20"/>
        <v>55000</v>
      </c>
      <c r="G203" s="96">
        <f t="shared" si="18"/>
        <v>216000</v>
      </c>
      <c r="H203" s="142"/>
      <c r="I203" s="142"/>
      <c r="J203" s="142"/>
      <c r="K203" s="142"/>
      <c r="L203" s="142"/>
      <c r="M203" s="162"/>
    </row>
    <row r="204" spans="3:13" ht="39.75" customHeight="1" x14ac:dyDescent="0.35">
      <c r="C204" s="92" t="s">
        <v>174</v>
      </c>
      <c r="D204" s="161">
        <f t="shared" si="20"/>
        <v>216000</v>
      </c>
      <c r="E204" s="161">
        <f t="shared" si="20"/>
        <v>209100</v>
      </c>
      <c r="F204" s="161">
        <f t="shared" si="20"/>
        <v>170000</v>
      </c>
      <c r="G204" s="96">
        <f t="shared" si="18"/>
        <v>595100</v>
      </c>
      <c r="H204" s="142"/>
      <c r="I204" s="142"/>
      <c r="J204" s="142"/>
      <c r="K204" s="142"/>
      <c r="L204" s="142"/>
      <c r="M204" s="162"/>
    </row>
    <row r="205" spans="3:13" ht="23.25" customHeight="1" x14ac:dyDescent="0.35">
      <c r="C205" s="92" t="s">
        <v>175</v>
      </c>
      <c r="D205" s="163">
        <f t="shared" si="20"/>
        <v>175058.88</v>
      </c>
      <c r="E205" s="163">
        <f t="shared" si="20"/>
        <v>88000</v>
      </c>
      <c r="F205" s="163">
        <f t="shared" si="20"/>
        <v>60000</v>
      </c>
      <c r="G205" s="96">
        <f t="shared" si="18"/>
        <v>323058.88</v>
      </c>
      <c r="H205" s="142"/>
      <c r="I205" s="142"/>
      <c r="J205" s="142"/>
      <c r="K205" s="142"/>
      <c r="L205" s="142"/>
      <c r="M205" s="162"/>
    </row>
    <row r="206" spans="3:13" ht="22.5" customHeight="1" x14ac:dyDescent="0.35">
      <c r="C206" s="164" t="s">
        <v>187</v>
      </c>
      <c r="D206" s="165">
        <f>SUM(D199:D205)</f>
        <v>925058.88</v>
      </c>
      <c r="E206" s="165">
        <f>SUM(E199:E205)</f>
        <v>524100</v>
      </c>
      <c r="F206" s="165">
        <f>SUM(F199:F205)</f>
        <v>420000</v>
      </c>
      <c r="G206" s="166">
        <f t="shared" si="18"/>
        <v>1869158.88</v>
      </c>
      <c r="H206" s="142"/>
      <c r="I206" s="142"/>
      <c r="J206" s="142"/>
      <c r="K206" s="142"/>
      <c r="L206" s="142"/>
      <c r="M206" s="162"/>
    </row>
    <row r="207" spans="3:13" ht="26.25" customHeight="1" thickBot="1" x14ac:dyDescent="0.4">
      <c r="C207" s="167" t="s">
        <v>188</v>
      </c>
      <c r="D207" s="168">
        <f>D206*0.07</f>
        <v>64754.121600000006</v>
      </c>
      <c r="E207" s="168">
        <f t="shared" ref="E207:G207" si="21">E206*0.07</f>
        <v>36687</v>
      </c>
      <c r="F207" s="168">
        <f t="shared" si="21"/>
        <v>29400.000000000004</v>
      </c>
      <c r="G207" s="169">
        <f t="shared" si="21"/>
        <v>130841.1216</v>
      </c>
      <c r="H207" s="14"/>
      <c r="I207" s="14"/>
      <c r="J207" s="14"/>
      <c r="K207" s="14"/>
      <c r="L207" s="170"/>
      <c r="M207" s="160"/>
    </row>
    <row r="208" spans="3:13" ht="23.25" customHeight="1" thickBot="1" x14ac:dyDescent="0.4">
      <c r="C208" s="82" t="s">
        <v>189</v>
      </c>
      <c r="D208" s="83">
        <f>SUM(D206:D207)</f>
        <v>989813.00159999996</v>
      </c>
      <c r="E208" s="83">
        <f t="shared" ref="E208:G208" si="22">SUM(E206:E207)</f>
        <v>560787</v>
      </c>
      <c r="F208" s="83">
        <f t="shared" si="22"/>
        <v>449400</v>
      </c>
      <c r="G208" s="46">
        <f t="shared" si="22"/>
        <v>2000000.0015999998</v>
      </c>
      <c r="H208" s="14"/>
      <c r="I208" s="14"/>
      <c r="J208" s="14"/>
      <c r="K208" s="14"/>
      <c r="L208" s="170"/>
      <c r="M208" s="160"/>
    </row>
    <row r="209" spans="3:14" ht="15.75" customHeight="1" x14ac:dyDescent="0.35">
      <c r="C209" s="156"/>
      <c r="D209" s="160"/>
      <c r="E209" s="160"/>
      <c r="F209" s="160"/>
      <c r="G209" s="156"/>
      <c r="H209" s="156"/>
      <c r="I209" s="156"/>
      <c r="J209" s="156"/>
      <c r="K209" s="156"/>
      <c r="L209" s="29"/>
      <c r="M209" s="156"/>
      <c r="N209" s="156"/>
    </row>
    <row r="210" spans="3:14" ht="15.75" customHeight="1" x14ac:dyDescent="0.35">
      <c r="C210" s="156"/>
      <c r="D210" s="160"/>
      <c r="E210" s="160"/>
      <c r="F210" s="160"/>
      <c r="G210" s="156"/>
      <c r="H210" s="176"/>
      <c r="I210" s="176"/>
      <c r="J210" s="156"/>
      <c r="K210" s="156"/>
      <c r="L210" s="29"/>
      <c r="M210" s="156"/>
      <c r="N210" s="156"/>
    </row>
    <row r="211" spans="3:14" ht="15.75" customHeight="1" x14ac:dyDescent="0.35">
      <c r="C211" s="156"/>
      <c r="D211" s="160"/>
      <c r="E211" s="160"/>
      <c r="F211" s="160"/>
      <c r="G211" s="156"/>
      <c r="H211" s="176"/>
      <c r="I211" s="176"/>
      <c r="J211" s="156"/>
      <c r="K211" s="156"/>
      <c r="L211" s="156"/>
      <c r="M211" s="156"/>
      <c r="N211" s="156"/>
    </row>
    <row r="212" spans="3:14" ht="40.5" customHeight="1" x14ac:dyDescent="0.35">
      <c r="C212" s="156"/>
      <c r="D212" s="160"/>
      <c r="E212" s="160"/>
      <c r="F212" s="160"/>
      <c r="G212" s="156"/>
      <c r="H212" s="176"/>
      <c r="I212" s="176"/>
      <c r="J212" s="156"/>
      <c r="K212" s="156"/>
      <c r="L212" s="30"/>
      <c r="M212" s="156"/>
      <c r="N212" s="156"/>
    </row>
    <row r="213" spans="3:14" ht="24.75" customHeight="1" x14ac:dyDescent="0.35">
      <c r="C213" s="156"/>
      <c r="D213" s="160"/>
      <c r="E213" s="160"/>
      <c r="F213" s="160"/>
      <c r="G213" s="156"/>
      <c r="H213" s="176"/>
      <c r="I213" s="176"/>
      <c r="J213" s="156"/>
      <c r="K213" s="156"/>
      <c r="L213" s="30"/>
      <c r="M213" s="156"/>
      <c r="N213" s="156"/>
    </row>
    <row r="214" spans="3:14" ht="41.25" customHeight="1" x14ac:dyDescent="0.35">
      <c r="C214" s="156"/>
      <c r="D214" s="160"/>
      <c r="E214" s="160"/>
      <c r="F214" s="160"/>
      <c r="G214" s="156"/>
      <c r="H214" s="171"/>
      <c r="I214" s="176"/>
      <c r="J214" s="156"/>
      <c r="K214" s="156"/>
      <c r="L214" s="30"/>
      <c r="M214" s="156"/>
      <c r="N214" s="156"/>
    </row>
    <row r="215" spans="3:14" ht="51.75" customHeight="1" x14ac:dyDescent="0.35">
      <c r="C215" s="156"/>
      <c r="D215" s="160"/>
      <c r="E215" s="160"/>
      <c r="F215" s="160"/>
      <c r="G215" s="156"/>
      <c r="H215" s="171"/>
      <c r="I215" s="176"/>
      <c r="J215" s="156"/>
      <c r="K215" s="156"/>
      <c r="L215" s="30"/>
      <c r="M215" s="156"/>
      <c r="N215" s="156"/>
    </row>
    <row r="216" spans="3:14" ht="42" customHeight="1" x14ac:dyDescent="0.35">
      <c r="C216" s="156"/>
      <c r="D216" s="160"/>
      <c r="E216" s="160"/>
      <c r="F216" s="160"/>
      <c r="G216" s="156"/>
      <c r="H216" s="176"/>
      <c r="I216" s="176"/>
      <c r="J216" s="156"/>
      <c r="K216" s="156"/>
      <c r="L216" s="30"/>
      <c r="M216" s="156"/>
      <c r="N216" s="156"/>
    </row>
    <row r="217" spans="3:14" s="27" customFormat="1" ht="42" customHeight="1" x14ac:dyDescent="0.35">
      <c r="C217" s="156"/>
      <c r="D217" s="160"/>
      <c r="E217" s="160"/>
      <c r="F217" s="160"/>
      <c r="G217" s="156"/>
      <c r="H217" s="156"/>
      <c r="I217" s="176"/>
      <c r="J217" s="156"/>
      <c r="K217" s="156"/>
      <c r="L217" s="30"/>
      <c r="M217" s="156"/>
      <c r="N217" s="160"/>
    </row>
    <row r="218" spans="3:14" s="27" customFormat="1" ht="42" customHeight="1" x14ac:dyDescent="0.35">
      <c r="C218" s="156"/>
      <c r="D218" s="160"/>
      <c r="E218" s="160"/>
      <c r="F218" s="160"/>
      <c r="G218" s="156"/>
      <c r="H218" s="156"/>
      <c r="I218" s="176"/>
      <c r="J218" s="156"/>
      <c r="K218" s="156"/>
      <c r="L218" s="156"/>
      <c r="M218" s="156"/>
      <c r="N218" s="160"/>
    </row>
    <row r="219" spans="3:14" s="27" customFormat="1" ht="63.75" customHeight="1" x14ac:dyDescent="0.35">
      <c r="C219" s="156"/>
      <c r="D219" s="160"/>
      <c r="E219" s="160"/>
      <c r="F219" s="160"/>
      <c r="G219" s="156"/>
      <c r="H219" s="156"/>
      <c r="I219" s="29"/>
      <c r="J219" s="156"/>
      <c r="K219" s="156"/>
      <c r="L219" s="156"/>
      <c r="M219" s="156"/>
      <c r="N219" s="160"/>
    </row>
    <row r="220" spans="3:14" s="27" customFormat="1" ht="42" customHeight="1" x14ac:dyDescent="0.35">
      <c r="C220" s="156"/>
      <c r="D220" s="160"/>
      <c r="E220" s="160"/>
      <c r="F220" s="160"/>
      <c r="G220" s="156"/>
      <c r="H220" s="156"/>
      <c r="I220" s="156"/>
      <c r="J220" s="156"/>
      <c r="K220" s="156"/>
      <c r="L220" s="156"/>
      <c r="M220" s="29"/>
      <c r="N220" s="160"/>
    </row>
    <row r="221" spans="3:14" ht="23.25" customHeight="1" x14ac:dyDescent="0.35">
      <c r="C221" s="156"/>
      <c r="D221" s="160"/>
      <c r="E221" s="160"/>
      <c r="F221" s="160"/>
      <c r="G221" s="156"/>
      <c r="H221" s="156"/>
      <c r="I221" s="156"/>
      <c r="J221" s="156"/>
      <c r="K221" s="156"/>
      <c r="L221" s="156"/>
      <c r="M221" s="156"/>
      <c r="N221" s="156"/>
    </row>
    <row r="222" spans="3:14" ht="27.75" customHeight="1" x14ac:dyDescent="0.35">
      <c r="C222" s="156"/>
      <c r="D222" s="160"/>
      <c r="E222" s="160"/>
      <c r="F222" s="160"/>
      <c r="G222" s="156"/>
      <c r="H222" s="156"/>
      <c r="I222" s="156"/>
      <c r="J222" s="156"/>
      <c r="K222" s="156"/>
      <c r="L222" s="156"/>
      <c r="M222" s="156"/>
      <c r="N222" s="156"/>
    </row>
    <row r="223" spans="3:14" ht="55.5" customHeight="1" x14ac:dyDescent="0.35">
      <c r="C223" s="156"/>
      <c r="D223" s="160"/>
      <c r="E223" s="160"/>
      <c r="F223" s="160"/>
      <c r="G223" s="156"/>
      <c r="H223" s="156"/>
      <c r="I223" s="156"/>
      <c r="J223" s="156"/>
      <c r="K223" s="156"/>
      <c r="L223" s="156"/>
      <c r="M223" s="156"/>
      <c r="N223" s="156"/>
    </row>
    <row r="224" spans="3:14" ht="57.75" customHeight="1" x14ac:dyDescent="0.35">
      <c r="C224" s="156"/>
      <c r="D224" s="160"/>
      <c r="E224" s="160"/>
      <c r="F224" s="160"/>
      <c r="G224" s="156"/>
      <c r="H224" s="156"/>
      <c r="I224" s="156"/>
      <c r="J224" s="156"/>
      <c r="K224" s="156"/>
      <c r="L224" s="156"/>
      <c r="M224" s="156"/>
      <c r="N224" s="156"/>
    </row>
    <row r="225" spans="3:14" ht="21.75" customHeight="1" x14ac:dyDescent="0.35">
      <c r="C225" s="156"/>
      <c r="D225" s="160"/>
      <c r="E225" s="160"/>
      <c r="F225" s="160"/>
      <c r="G225" s="156"/>
      <c r="H225" s="156"/>
      <c r="I225" s="156"/>
      <c r="J225" s="156"/>
      <c r="K225" s="156"/>
      <c r="L225" s="156"/>
      <c r="M225" s="156"/>
      <c r="N225" s="156"/>
    </row>
    <row r="226" spans="3:14" ht="49.5" customHeight="1" x14ac:dyDescent="0.35">
      <c r="C226" s="156"/>
      <c r="D226" s="160"/>
      <c r="E226" s="160"/>
      <c r="F226" s="160"/>
      <c r="G226" s="156"/>
      <c r="H226" s="156"/>
      <c r="I226" s="156"/>
      <c r="J226" s="156"/>
      <c r="K226" s="156"/>
      <c r="L226" s="156"/>
      <c r="M226" s="156"/>
      <c r="N226" s="156"/>
    </row>
    <row r="227" spans="3:14" ht="28.5" customHeight="1" x14ac:dyDescent="0.35">
      <c r="C227" s="156"/>
      <c r="D227" s="160"/>
      <c r="E227" s="160"/>
      <c r="F227" s="160"/>
      <c r="G227" s="156"/>
      <c r="H227" s="156"/>
      <c r="I227" s="156"/>
      <c r="J227" s="156"/>
      <c r="K227" s="156"/>
      <c r="L227" s="156"/>
      <c r="M227" s="156"/>
      <c r="N227" s="156"/>
    </row>
    <row r="228" spans="3:14" ht="28.5" customHeight="1" x14ac:dyDescent="0.35">
      <c r="C228" s="156"/>
      <c r="D228" s="160"/>
      <c r="E228" s="160"/>
      <c r="F228" s="160"/>
      <c r="G228" s="156"/>
      <c r="H228" s="156"/>
      <c r="I228" s="156"/>
      <c r="J228" s="156"/>
      <c r="K228" s="156"/>
      <c r="L228" s="156"/>
      <c r="M228" s="156"/>
      <c r="N228" s="156"/>
    </row>
    <row r="229" spans="3:14" ht="28.5" customHeight="1" x14ac:dyDescent="0.35">
      <c r="C229" s="156"/>
      <c r="D229" s="160"/>
      <c r="E229" s="160"/>
      <c r="F229" s="160"/>
      <c r="G229" s="156"/>
      <c r="H229" s="156"/>
      <c r="I229" s="156"/>
      <c r="J229" s="156"/>
      <c r="K229" s="156"/>
      <c r="L229" s="156"/>
      <c r="M229" s="156"/>
      <c r="N229" s="156"/>
    </row>
    <row r="230" spans="3:14" ht="23.25" customHeight="1" x14ac:dyDescent="0.35">
      <c r="C230" s="156"/>
      <c r="D230" s="160"/>
      <c r="E230" s="160"/>
      <c r="F230" s="160"/>
      <c r="G230" s="156"/>
      <c r="H230" s="156"/>
      <c r="I230" s="156"/>
      <c r="J230" s="156"/>
      <c r="K230" s="156"/>
      <c r="L230" s="156"/>
      <c r="M230" s="156"/>
      <c r="N230" s="29"/>
    </row>
    <row r="231" spans="3:14" ht="43.5" customHeight="1" x14ac:dyDescent="0.35">
      <c r="C231" s="156"/>
      <c r="D231" s="160"/>
      <c r="E231" s="160"/>
      <c r="F231" s="160"/>
      <c r="G231" s="156"/>
      <c r="H231" s="156"/>
      <c r="I231" s="156"/>
      <c r="J231" s="156"/>
      <c r="K231" s="156"/>
      <c r="L231" s="156"/>
      <c r="M231" s="156"/>
      <c r="N231" s="29"/>
    </row>
    <row r="232" spans="3:14" ht="55.5" customHeight="1" x14ac:dyDescent="0.35">
      <c r="C232" s="156"/>
      <c r="D232" s="160"/>
      <c r="E232" s="160"/>
      <c r="F232" s="160"/>
      <c r="G232" s="156"/>
      <c r="H232" s="156"/>
      <c r="I232" s="156"/>
      <c r="J232" s="156"/>
      <c r="K232" s="156"/>
      <c r="L232" s="156"/>
      <c r="M232" s="156"/>
      <c r="N232" s="156"/>
    </row>
    <row r="233" spans="3:14" ht="42.75" customHeight="1" x14ac:dyDescent="0.35">
      <c r="C233" s="156"/>
      <c r="D233" s="160"/>
      <c r="E233" s="160"/>
      <c r="F233" s="160"/>
      <c r="G233" s="156"/>
      <c r="H233" s="156"/>
      <c r="I233" s="156"/>
      <c r="J233" s="156"/>
      <c r="K233" s="156"/>
      <c r="L233" s="156"/>
      <c r="M233" s="156"/>
      <c r="N233" s="29"/>
    </row>
    <row r="234" spans="3:14" ht="21.75" customHeight="1" x14ac:dyDescent="0.35">
      <c r="C234" s="156"/>
      <c r="D234" s="160"/>
      <c r="E234" s="160"/>
      <c r="F234" s="160"/>
      <c r="G234" s="156"/>
      <c r="H234" s="156"/>
      <c r="I234" s="156"/>
      <c r="J234" s="156"/>
      <c r="K234" s="156"/>
      <c r="L234" s="156"/>
      <c r="M234" s="156"/>
      <c r="N234" s="29"/>
    </row>
    <row r="235" spans="3:14" ht="21.75" customHeight="1" x14ac:dyDescent="0.35">
      <c r="C235" s="156"/>
      <c r="D235" s="160"/>
      <c r="E235" s="160"/>
      <c r="F235" s="160"/>
      <c r="G235" s="156"/>
      <c r="H235" s="156"/>
      <c r="I235" s="156"/>
      <c r="J235" s="156"/>
      <c r="K235" s="156"/>
      <c r="L235" s="156"/>
      <c r="M235" s="156"/>
      <c r="N235" s="29"/>
    </row>
    <row r="236" spans="3:14" ht="23.25" customHeight="1" x14ac:dyDescent="0.35">
      <c r="C236" s="156"/>
      <c r="D236" s="160"/>
      <c r="E236" s="160"/>
      <c r="F236" s="160"/>
      <c r="G236" s="156"/>
      <c r="H236" s="156"/>
      <c r="I236" s="156"/>
      <c r="J236" s="156"/>
      <c r="K236" s="156"/>
      <c r="L236" s="156"/>
      <c r="M236" s="156"/>
      <c r="N236" s="156"/>
    </row>
    <row r="237" spans="3:14" ht="23.25" customHeight="1" x14ac:dyDescent="0.35">
      <c r="C237" s="156"/>
      <c r="D237" s="160"/>
      <c r="E237" s="160"/>
      <c r="F237" s="160"/>
      <c r="G237" s="156"/>
      <c r="H237" s="156"/>
      <c r="I237" s="156"/>
      <c r="J237" s="156"/>
      <c r="K237" s="156"/>
      <c r="L237" s="156"/>
      <c r="M237" s="156"/>
      <c r="N237" s="156"/>
    </row>
    <row r="238" spans="3:14" ht="21.75" customHeight="1" x14ac:dyDescent="0.35">
      <c r="C238" s="156"/>
      <c r="D238" s="160"/>
      <c r="E238" s="160"/>
      <c r="F238" s="160"/>
      <c r="G238" s="156"/>
      <c r="H238" s="156"/>
      <c r="I238" s="156"/>
      <c r="J238" s="156"/>
      <c r="K238" s="156"/>
      <c r="L238" s="156"/>
      <c r="M238" s="156"/>
      <c r="N238" s="156"/>
    </row>
    <row r="239" spans="3:14" ht="16.5" customHeight="1" x14ac:dyDescent="0.35">
      <c r="C239" s="156"/>
      <c r="D239" s="160"/>
      <c r="E239" s="160"/>
      <c r="F239" s="160"/>
      <c r="G239" s="156"/>
      <c r="H239" s="156"/>
      <c r="I239" s="156"/>
      <c r="J239" s="156"/>
      <c r="K239" s="156"/>
      <c r="L239" s="156"/>
      <c r="M239" s="156"/>
      <c r="N239" s="156"/>
    </row>
    <row r="240" spans="3:14" ht="29.25" customHeight="1" x14ac:dyDescent="0.35">
      <c r="C240" s="156"/>
      <c r="D240" s="160"/>
      <c r="E240" s="160"/>
      <c r="F240" s="160"/>
      <c r="G240" s="156"/>
      <c r="H240" s="156"/>
      <c r="I240" s="156"/>
      <c r="J240" s="156"/>
      <c r="K240" s="156"/>
      <c r="L240" s="156"/>
      <c r="M240" s="156"/>
      <c r="N240" s="156"/>
    </row>
    <row r="241" ht="24.75" customHeight="1" x14ac:dyDescent="0.35"/>
    <row r="242" ht="33" customHeight="1" x14ac:dyDescent="0.35"/>
    <row r="244" ht="15" customHeight="1" x14ac:dyDescent="0.35"/>
    <row r="245" ht="25.5" customHeight="1" x14ac:dyDescent="0.35"/>
  </sheetData>
  <sheetProtection sheet="1" insertColumns="0" insertRows="0" deleteRows="0"/>
  <mergeCells count="2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 ref="C1:F1"/>
    <mergeCell ref="B5:G5"/>
    <mergeCell ref="C6:G6"/>
    <mergeCell ref="B50:G50"/>
    <mergeCell ref="C17:G17"/>
    <mergeCell ref="C28:G28"/>
    <mergeCell ref="C38:G38"/>
    <mergeCell ref="C129:G129"/>
    <mergeCell ref="B140:G140"/>
    <mergeCell ref="C141:G141"/>
    <mergeCell ref="C62:G62"/>
    <mergeCell ref="C73:G73"/>
  </mergeCells>
  <conditionalFormatting sqref="G15">
    <cfRule type="cellIs" dxfId="23" priority="18" operator="notEqual">
      <formula>$G$7</formula>
    </cfRule>
  </conditionalFormatting>
  <conditionalFormatting sqref="G26">
    <cfRule type="cellIs" dxfId="22" priority="17" operator="notEqual">
      <formula>$G$18</formula>
    </cfRule>
  </conditionalFormatting>
  <conditionalFormatting sqref="G37">
    <cfRule type="cellIs" dxfId="21" priority="16" operator="notEqual">
      <formula>$G$29</formula>
    </cfRule>
  </conditionalFormatting>
  <conditionalFormatting sqref="G48">
    <cfRule type="cellIs" dxfId="20" priority="15" operator="notEqual">
      <formula>$G$40</formula>
    </cfRule>
  </conditionalFormatting>
  <conditionalFormatting sqref="G60">
    <cfRule type="cellIs" dxfId="19" priority="14" operator="notEqual">
      <formula>$G$52</formula>
    </cfRule>
  </conditionalFormatting>
  <conditionalFormatting sqref="G71">
    <cfRule type="cellIs" dxfId="18" priority="13" operator="notEqual">
      <formula>$G$63</formula>
    </cfRule>
  </conditionalFormatting>
  <conditionalFormatting sqref="G82">
    <cfRule type="cellIs" dxfId="17" priority="12" operator="notEqual">
      <formula>$G$74</formula>
    </cfRule>
  </conditionalFormatting>
  <conditionalFormatting sqref="G93">
    <cfRule type="cellIs" dxfId="16" priority="11" operator="notEqual">
      <formula>$G$85</formula>
    </cfRule>
  </conditionalFormatting>
  <conditionalFormatting sqref="G105">
    <cfRule type="cellIs" dxfId="15" priority="10" operator="notEqual">
      <formula>$G$97</formula>
    </cfRule>
  </conditionalFormatting>
  <conditionalFormatting sqref="G116">
    <cfRule type="cellIs" dxfId="14" priority="9" operator="notEqual">
      <formula>$G$108</formula>
    </cfRule>
  </conditionalFormatting>
  <conditionalFormatting sqref="G127">
    <cfRule type="cellIs" dxfId="13" priority="8" operator="notEqual">
      <formula>$G$119</formula>
    </cfRule>
  </conditionalFormatting>
  <conditionalFormatting sqref="G138">
    <cfRule type="cellIs" dxfId="12" priority="7" operator="notEqual">
      <formula>$G$130</formula>
    </cfRule>
  </conditionalFormatting>
  <conditionalFormatting sqref="G150">
    <cfRule type="cellIs" dxfId="11" priority="6" operator="notEqual">
      <formula>$G$142</formula>
    </cfRule>
  </conditionalFormatting>
  <conditionalFormatting sqref="G161">
    <cfRule type="cellIs" dxfId="10" priority="5" operator="notEqual">
      <formula>$G$153</formula>
    </cfRule>
  </conditionalFormatting>
  <conditionalFormatting sqref="G172">
    <cfRule type="cellIs" dxfId="9" priority="4" operator="notEqual">
      <formula>$G$153</formula>
    </cfRule>
  </conditionalFormatting>
  <conditionalFormatting sqref="G183">
    <cfRule type="cellIs" dxfId="8" priority="3" operator="notEqual">
      <formula>$G$175</formula>
    </cfRule>
  </conditionalFormatting>
  <conditionalFormatting sqref="G194">
    <cfRule type="cellIs" dxfId="7"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00000000-0002-0000-0200-000001000000}"/>
    <dataValidation allowBlank="1" showInputMessage="1" showErrorMessage="1" prompt="Services contracted by an organization which follow the normal procurement processes." sqref="C11 C22 C33 C44 C56 C67 C78 C89 C101 C112 C123 C134 C146 C157 C168 C179 C202 C190" xr:uid="{00000000-0002-0000-0200-000002000000}"/>
    <dataValidation allowBlank="1" showInputMessage="1" showErrorMessage="1" prompt="Includes staff and non-staff travel paid for by the organization directly related to a project." sqref="C12 C23 C34 C45 C57 C68 C79 C90 C102 C113 C124 C135 C147 C158 C169 C180 C203 C191"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00000000-0002-0000-0200-000005000000}"/>
    <dataValidation allowBlank="1" showInputMessage="1" showErrorMessage="1" prompt="Includes all related staff and temporary staff costs including base salary, post adjustment and all staff entitlements." sqref="C8 C19 C30 C41 C53 C64 C75 C86 C98 C109 C120 C131 C143 C154 C165 C176 C199 C187"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Table'!$G$205</xm:f>
            <x14:dxf>
              <font>
                <color rgb="FF9C0006"/>
              </font>
              <fill>
                <patternFill>
                  <bgColor rgb="FFFFC7CE"/>
                </patternFill>
              </fill>
            </x14:dxf>
          </x14:cfRule>
          <xm:sqref>G208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6"/>
  <sheetViews>
    <sheetView showGridLines="0" topLeftCell="A3" workbookViewId="0">
      <selection activeCell="D18" sqref="D18"/>
    </sheetView>
  </sheetViews>
  <sheetFormatPr defaultColWidth="8.81640625" defaultRowHeight="14.5" x14ac:dyDescent="0.35"/>
  <cols>
    <col min="2" max="2" width="73.453125" customWidth="1"/>
  </cols>
  <sheetData>
    <row r="1" spans="2:2" ht="15" thickBot="1" x14ac:dyDescent="0.4"/>
    <row r="2" spans="2:2" ht="15" thickBot="1" x14ac:dyDescent="0.4">
      <c r="B2" s="88" t="s">
        <v>190</v>
      </c>
    </row>
    <row r="3" spans="2:2" x14ac:dyDescent="0.35">
      <c r="B3" s="89"/>
    </row>
    <row r="4" spans="2:2" ht="30.75" customHeight="1" x14ac:dyDescent="0.35">
      <c r="B4" s="90" t="s">
        <v>191</v>
      </c>
    </row>
    <row r="5" spans="2:2" ht="30.75" customHeight="1" x14ac:dyDescent="0.35">
      <c r="B5" s="90"/>
    </row>
    <row r="6" spans="2:2" ht="58" x14ac:dyDescent="0.35">
      <c r="B6" s="90" t="s">
        <v>192</v>
      </c>
    </row>
    <row r="7" spans="2:2" x14ac:dyDescent="0.35">
      <c r="B7" s="90"/>
    </row>
    <row r="8" spans="2:2" ht="58" x14ac:dyDescent="0.35">
      <c r="B8" s="90" t="s">
        <v>193</v>
      </c>
    </row>
    <row r="9" spans="2:2" x14ac:dyDescent="0.35">
      <c r="B9" s="90"/>
    </row>
    <row r="10" spans="2:2" ht="58" x14ac:dyDescent="0.35">
      <c r="B10" s="90" t="s">
        <v>194</v>
      </c>
    </row>
    <row r="11" spans="2:2" x14ac:dyDescent="0.35">
      <c r="B11" s="90"/>
    </row>
    <row r="12" spans="2:2" ht="29" x14ac:dyDescent="0.35">
      <c r="B12" s="90" t="s">
        <v>195</v>
      </c>
    </row>
    <row r="13" spans="2:2" x14ac:dyDescent="0.35">
      <c r="B13" s="90"/>
    </row>
    <row r="14" spans="2:2" ht="58" x14ac:dyDescent="0.35">
      <c r="B14" s="90" t="s">
        <v>196</v>
      </c>
    </row>
    <row r="15" spans="2:2" x14ac:dyDescent="0.35">
      <c r="B15" s="90"/>
    </row>
    <row r="16" spans="2:2" ht="44" thickBot="1" x14ac:dyDescent="0.4">
      <c r="B16" s="91" t="s">
        <v>197</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D47"/>
  <sheetViews>
    <sheetView showGridLines="0" showZeros="0" topLeftCell="A24" zoomScale="80" zoomScaleNormal="80" zoomScaleSheetLayoutView="70" workbookViewId="0">
      <selection activeCell="H10" sqref="H10"/>
    </sheetView>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460" t="s">
        <v>198</v>
      </c>
      <c r="C2" s="461"/>
      <c r="D2" s="462"/>
    </row>
    <row r="3" spans="2:4" ht="15" thickBot="1" x14ac:dyDescent="0.4">
      <c r="B3" s="463"/>
      <c r="C3" s="464"/>
      <c r="D3" s="465"/>
    </row>
    <row r="4" spans="2:4" ht="15" thickBot="1" x14ac:dyDescent="0.4"/>
    <row r="5" spans="2:4" x14ac:dyDescent="0.35">
      <c r="B5" s="471" t="s">
        <v>199</v>
      </c>
      <c r="C5" s="472"/>
      <c r="D5" s="473"/>
    </row>
    <row r="6" spans="2:4" ht="15" thickBot="1" x14ac:dyDescent="0.4">
      <c r="B6" s="468"/>
      <c r="C6" s="469"/>
      <c r="D6" s="470"/>
    </row>
    <row r="7" spans="2:4" x14ac:dyDescent="0.35">
      <c r="B7" s="53" t="s">
        <v>200</v>
      </c>
      <c r="C7" s="466">
        <f>SUM('1) Budget Table'!D17:F17,'1) Budget Table'!D30:F30,'1) Budget Table'!D43:F43,'1) Budget Table'!D53:F53)</f>
        <v>695000</v>
      </c>
      <c r="D7" s="467"/>
    </row>
    <row r="8" spans="2:4" x14ac:dyDescent="0.35">
      <c r="B8" s="53" t="s">
        <v>201</v>
      </c>
      <c r="C8" s="474">
        <f>SUM(D10:D14)</f>
        <v>0</v>
      </c>
      <c r="D8" s="475"/>
    </row>
    <row r="9" spans="2:4" x14ac:dyDescent="0.35">
      <c r="B9" s="54" t="s">
        <v>202</v>
      </c>
      <c r="C9" s="55" t="s">
        <v>203</v>
      </c>
      <c r="D9" s="56" t="s">
        <v>204</v>
      </c>
    </row>
    <row r="10" spans="2:4" ht="35.25" customHeight="1" x14ac:dyDescent="0.35">
      <c r="B10" s="73"/>
      <c r="C10" s="58"/>
      <c r="D10" s="59">
        <f>$C$7*C10</f>
        <v>0</v>
      </c>
    </row>
    <row r="11" spans="2:4" ht="35.25" customHeight="1" x14ac:dyDescent="0.35">
      <c r="B11" s="73"/>
      <c r="C11" s="58"/>
      <c r="D11" s="59">
        <f>C7*C11</f>
        <v>0</v>
      </c>
    </row>
    <row r="12" spans="2:4" ht="35.25" customHeight="1" x14ac:dyDescent="0.35">
      <c r="B12" s="74"/>
      <c r="C12" s="58"/>
      <c r="D12" s="59">
        <f>C7*C12</f>
        <v>0</v>
      </c>
    </row>
    <row r="13" spans="2:4" ht="35.25" customHeight="1" x14ac:dyDescent="0.35">
      <c r="B13" s="74"/>
      <c r="C13" s="58"/>
      <c r="D13" s="59">
        <f>C7*C13</f>
        <v>0</v>
      </c>
    </row>
    <row r="14" spans="2:4" ht="35.25" customHeight="1" thickBot="1" x14ac:dyDescent="0.4">
      <c r="B14" s="75"/>
      <c r="C14" s="58"/>
      <c r="D14" s="63">
        <f>C7*C14</f>
        <v>0</v>
      </c>
    </row>
    <row r="15" spans="2:4" ht="15" thickBot="1" x14ac:dyDescent="0.4"/>
    <row r="16" spans="2:4" x14ac:dyDescent="0.35">
      <c r="B16" s="471" t="s">
        <v>205</v>
      </c>
      <c r="C16" s="472"/>
      <c r="D16" s="473"/>
    </row>
    <row r="17" spans="2:4" ht="15" thickBot="1" x14ac:dyDescent="0.4">
      <c r="B17" s="476"/>
      <c r="C17" s="477"/>
      <c r="D17" s="478"/>
    </row>
    <row r="18" spans="2:4" x14ac:dyDescent="0.35">
      <c r="B18" s="53" t="s">
        <v>200</v>
      </c>
      <c r="C18" s="466">
        <f>SUM('1) Budget Table'!D67:F67,'1) Budget Table'!D80:F80,'1) Budget Table'!D91:F91,'1) Budget Table'!D101:F101)</f>
        <v>579100</v>
      </c>
      <c r="D18" s="467"/>
    </row>
    <row r="19" spans="2:4" x14ac:dyDescent="0.35">
      <c r="B19" s="53" t="s">
        <v>201</v>
      </c>
      <c r="C19" s="474">
        <f>SUM(D21:D25)</f>
        <v>0</v>
      </c>
      <c r="D19" s="475"/>
    </row>
    <row r="20" spans="2:4" x14ac:dyDescent="0.35">
      <c r="B20" s="54" t="s">
        <v>202</v>
      </c>
      <c r="C20" s="55" t="s">
        <v>203</v>
      </c>
      <c r="D20" s="56" t="s">
        <v>204</v>
      </c>
    </row>
    <row r="21" spans="2:4" ht="35.25" customHeight="1" x14ac:dyDescent="0.35">
      <c r="B21" s="57"/>
      <c r="C21" s="58"/>
      <c r="D21" s="59">
        <f>$C$18*C21</f>
        <v>0</v>
      </c>
    </row>
    <row r="22" spans="2:4" ht="35.25" customHeight="1" x14ac:dyDescent="0.35">
      <c r="B22" s="60"/>
      <c r="C22" s="58"/>
      <c r="D22" s="59">
        <f>$C$18*C22</f>
        <v>0</v>
      </c>
    </row>
    <row r="23" spans="2:4" ht="35.25" customHeight="1" x14ac:dyDescent="0.35">
      <c r="B23" s="61"/>
      <c r="C23" s="58"/>
      <c r="D23" s="59">
        <f>$C$18*C23</f>
        <v>0</v>
      </c>
    </row>
    <row r="24" spans="2:4" ht="35.25" customHeight="1" x14ac:dyDescent="0.35">
      <c r="B24" s="61"/>
      <c r="C24" s="58"/>
      <c r="D24" s="59">
        <f>$C$18*C24</f>
        <v>0</v>
      </c>
    </row>
    <row r="25" spans="2:4" ht="35.25" customHeight="1" thickBot="1" x14ac:dyDescent="0.4">
      <c r="B25" s="62"/>
      <c r="C25" s="58"/>
      <c r="D25" s="59">
        <f>$C$18*C25</f>
        <v>0</v>
      </c>
    </row>
    <row r="26" spans="2:4" ht="15" thickBot="1" x14ac:dyDescent="0.4"/>
    <row r="27" spans="2:4" x14ac:dyDescent="0.35">
      <c r="B27" s="471" t="s">
        <v>206</v>
      </c>
      <c r="C27" s="472"/>
      <c r="D27" s="473"/>
    </row>
    <row r="28" spans="2:4" ht="15" thickBot="1" x14ac:dyDescent="0.4">
      <c r="B28" s="468"/>
      <c r="C28" s="469"/>
      <c r="D28" s="470"/>
    </row>
    <row r="29" spans="2:4" x14ac:dyDescent="0.35">
      <c r="B29" s="53" t="s">
        <v>200</v>
      </c>
      <c r="C29" s="466">
        <f>SUM('1) Budget Table'!D113:F113,'1) Budget Table'!D123:F123,'1) Budget Table'!D133:F133,'1) Budget Table'!D143:F143)</f>
        <v>0</v>
      </c>
      <c r="D29" s="467"/>
    </row>
    <row r="30" spans="2:4" x14ac:dyDescent="0.35">
      <c r="B30" s="53" t="s">
        <v>201</v>
      </c>
      <c r="C30" s="474">
        <f>SUM(D32:D36)</f>
        <v>0</v>
      </c>
      <c r="D30" s="475"/>
    </row>
    <row r="31" spans="2:4" x14ac:dyDescent="0.35">
      <c r="B31" s="54" t="s">
        <v>202</v>
      </c>
      <c r="C31" s="55" t="s">
        <v>203</v>
      </c>
      <c r="D31" s="56" t="s">
        <v>204</v>
      </c>
    </row>
    <row r="32" spans="2:4" ht="35.25" customHeight="1" x14ac:dyDescent="0.35">
      <c r="B32" s="57"/>
      <c r="C32" s="58"/>
      <c r="D32" s="59">
        <f>$C$29*C32</f>
        <v>0</v>
      </c>
    </row>
    <row r="33" spans="2:4" ht="35.25" customHeight="1" x14ac:dyDescent="0.35">
      <c r="B33" s="60"/>
      <c r="C33" s="58"/>
      <c r="D33" s="59">
        <f>$C$29*C33</f>
        <v>0</v>
      </c>
    </row>
    <row r="34" spans="2:4" ht="35.25" customHeight="1" x14ac:dyDescent="0.35">
      <c r="B34" s="61"/>
      <c r="C34" s="58"/>
      <c r="D34" s="59">
        <f>$C$29*C34</f>
        <v>0</v>
      </c>
    </row>
    <row r="35" spans="2:4" ht="35.25" customHeight="1" x14ac:dyDescent="0.35">
      <c r="B35" s="61"/>
      <c r="C35" s="58"/>
      <c r="D35" s="59">
        <f>$C$29*C35</f>
        <v>0</v>
      </c>
    </row>
    <row r="36" spans="2:4" ht="35.25" customHeight="1" thickBot="1" x14ac:dyDescent="0.4">
      <c r="B36" s="62"/>
      <c r="C36" s="58"/>
      <c r="D36" s="59">
        <f>$C$29*C36</f>
        <v>0</v>
      </c>
    </row>
    <row r="37" spans="2:4" ht="15" thickBot="1" x14ac:dyDescent="0.4"/>
    <row r="38" spans="2:4" x14ac:dyDescent="0.35">
      <c r="B38" s="471" t="s">
        <v>207</v>
      </c>
      <c r="C38" s="472"/>
      <c r="D38" s="473"/>
    </row>
    <row r="39" spans="2:4" ht="15" thickBot="1" x14ac:dyDescent="0.4">
      <c r="B39" s="468"/>
      <c r="C39" s="469"/>
      <c r="D39" s="470"/>
    </row>
    <row r="40" spans="2:4" x14ac:dyDescent="0.35">
      <c r="B40" s="53" t="s">
        <v>200</v>
      </c>
      <c r="C40" s="466">
        <f>SUM('1) Budget Table'!D155:F155,'1) Budget Table'!D165:F165,'1) Budget Table'!D175:F175,'1) Budget Table'!D185:F185)</f>
        <v>0</v>
      </c>
      <c r="D40" s="467"/>
    </row>
    <row r="41" spans="2:4" x14ac:dyDescent="0.35">
      <c r="B41" s="53" t="s">
        <v>201</v>
      </c>
      <c r="C41" s="474">
        <f>SUM(D43:D47)</f>
        <v>0</v>
      </c>
      <c r="D41" s="475"/>
    </row>
    <row r="42" spans="2:4" x14ac:dyDescent="0.35">
      <c r="B42" s="54" t="s">
        <v>202</v>
      </c>
      <c r="C42" s="55" t="s">
        <v>203</v>
      </c>
      <c r="D42" s="56" t="s">
        <v>204</v>
      </c>
    </row>
    <row r="43" spans="2:4" ht="35.25" customHeight="1" x14ac:dyDescent="0.35">
      <c r="B43" s="57"/>
      <c r="C43" s="58"/>
      <c r="D43" s="59">
        <f>$C$40*C43</f>
        <v>0</v>
      </c>
    </row>
    <row r="44" spans="2:4" ht="35.25" customHeight="1" x14ac:dyDescent="0.35">
      <c r="B44" s="60"/>
      <c r="C44" s="58"/>
      <c r="D44" s="59">
        <f>$C$40*C44</f>
        <v>0</v>
      </c>
    </row>
    <row r="45" spans="2:4" ht="35.25" customHeight="1" x14ac:dyDescent="0.35">
      <c r="B45" s="61"/>
      <c r="C45" s="58"/>
      <c r="D45" s="59">
        <f>$C$40*C45</f>
        <v>0</v>
      </c>
    </row>
    <row r="46" spans="2:4" ht="35.25" customHeight="1" x14ac:dyDescent="0.35">
      <c r="B46" s="61"/>
      <c r="C46" s="58"/>
      <c r="D46" s="59">
        <f>$C$40*C46</f>
        <v>0</v>
      </c>
    </row>
    <row r="47" spans="2:4" ht="35.25" customHeight="1" thickBot="1" x14ac:dyDescent="0.4">
      <c r="B47" s="62"/>
      <c r="C47" s="58"/>
      <c r="D47" s="63">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30:D30">
    <cfRule type="cellIs" dxfId="5" priority="2" operator="greaterThan">
      <formula>$C$29</formula>
    </cfRule>
    <cfRule type="cellIs" dxfId="4" priority="5" operator="greaterThan">
      <formula>$C$29</formula>
    </cfRule>
  </conditionalFormatting>
  <conditionalFormatting sqref="C8:D8">
    <cfRule type="cellIs" dxfId="3" priority="4" operator="greaterThan">
      <formula>$C$7</formula>
    </cfRule>
  </conditionalFormatting>
  <conditionalFormatting sqref="C19:D19">
    <cfRule type="cellIs" dxfId="2" priority="3" operator="greaterThan">
      <formula>$C$18</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1:G25"/>
  <sheetViews>
    <sheetView showGridLines="0" topLeftCell="A14" zoomScale="80" zoomScaleNormal="80" workbookViewId="0">
      <selection activeCell="F25" sqref="F25"/>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453125" customWidth="1"/>
    <col min="9" max="10" width="15.81640625" bestFit="1" customWidth="1"/>
    <col min="11" max="11" width="11.1796875" bestFit="1" customWidth="1"/>
  </cols>
  <sheetData>
    <row r="1" spans="2:6" ht="15" thickBot="1" x14ac:dyDescent="0.4"/>
    <row r="2" spans="2:6" s="47" customFormat="1" ht="15.5" x14ac:dyDescent="0.35">
      <c r="B2" s="479" t="s">
        <v>208</v>
      </c>
      <c r="C2" s="480"/>
      <c r="D2" s="480"/>
      <c r="E2" s="480"/>
      <c r="F2" s="481"/>
    </row>
    <row r="3" spans="2:6" s="47" customFormat="1" ht="16" thickBot="1" x14ac:dyDescent="0.4">
      <c r="B3" s="482"/>
      <c r="C3" s="483"/>
      <c r="D3" s="483"/>
      <c r="E3" s="483"/>
      <c r="F3" s="484"/>
    </row>
    <row r="4" spans="2:6" s="47" customFormat="1" ht="16" thickBot="1" x14ac:dyDescent="0.4">
      <c r="B4" s="172"/>
      <c r="C4" s="172"/>
      <c r="D4" s="172"/>
      <c r="E4" s="172"/>
      <c r="F4" s="172"/>
    </row>
    <row r="5" spans="2:6" s="47" customFormat="1" ht="16" thickBot="1" x14ac:dyDescent="0.4">
      <c r="B5" s="457" t="s">
        <v>152</v>
      </c>
      <c r="C5" s="458"/>
      <c r="D5" s="458"/>
      <c r="E5" s="458"/>
      <c r="F5" s="459"/>
    </row>
    <row r="6" spans="2:6" s="47" customFormat="1" ht="15.5" x14ac:dyDescent="0.35">
      <c r="B6" s="98"/>
      <c r="C6" s="485" t="str">
        <f>'1) Budget Table'!D4</f>
        <v>Recipient Organization 1
UN Women</v>
      </c>
      <c r="D6" s="485" t="str">
        <f>'1) Budget Table'!E4</f>
        <v>Recipient Organization 2
UNDP</v>
      </c>
      <c r="E6" s="485" t="str">
        <f>'1) Budget Table'!F4</f>
        <v>Recipient Organization 3
World Vision</v>
      </c>
      <c r="F6" s="456" t="s">
        <v>152</v>
      </c>
    </row>
    <row r="7" spans="2:6" s="47" customFormat="1" ht="15.5" x14ac:dyDescent="0.35">
      <c r="B7" s="98"/>
      <c r="C7" s="486"/>
      <c r="D7" s="486"/>
      <c r="E7" s="486"/>
      <c r="F7" s="404"/>
    </row>
    <row r="8" spans="2:6" s="47" customFormat="1" ht="31" x14ac:dyDescent="0.35">
      <c r="B8" s="92" t="s">
        <v>169</v>
      </c>
      <c r="C8" s="161">
        <f>'2) By Category'!D199</f>
        <v>220000</v>
      </c>
      <c r="D8" s="161">
        <f>'2) By Category'!E199</f>
        <v>100000</v>
      </c>
      <c r="E8" s="161">
        <f>'2) By Category'!F199</f>
        <v>80000</v>
      </c>
      <c r="F8" s="95">
        <f t="shared" ref="F8:F15" si="0">SUM(C8:E8)</f>
        <v>400000</v>
      </c>
    </row>
    <row r="9" spans="2:6" s="47" customFormat="1" ht="46.5" x14ac:dyDescent="0.35">
      <c r="B9" s="92" t="s">
        <v>170</v>
      </c>
      <c r="C9" s="161">
        <f>'2) By Category'!D200</f>
        <v>0</v>
      </c>
      <c r="D9" s="161">
        <f>'2) By Category'!E200</f>
        <v>0</v>
      </c>
      <c r="E9" s="161">
        <f>'2) By Category'!F200</f>
        <v>0</v>
      </c>
      <c r="F9" s="96">
        <f t="shared" si="0"/>
        <v>0</v>
      </c>
    </row>
    <row r="10" spans="2:6" s="47" customFormat="1" ht="62" x14ac:dyDescent="0.35">
      <c r="B10" s="92" t="s">
        <v>171</v>
      </c>
      <c r="C10" s="161">
        <f>'2) By Category'!D201</f>
        <v>0</v>
      </c>
      <c r="D10" s="161">
        <f>'2) By Category'!E201</f>
        <v>0</v>
      </c>
      <c r="E10" s="161">
        <f>'2) By Category'!F201</f>
        <v>0</v>
      </c>
      <c r="F10" s="96">
        <f t="shared" si="0"/>
        <v>0</v>
      </c>
    </row>
    <row r="11" spans="2:6" s="47" customFormat="1" ht="31" x14ac:dyDescent="0.35">
      <c r="B11" s="94" t="s">
        <v>172</v>
      </c>
      <c r="C11" s="161">
        <f>'2) By Category'!D202</f>
        <v>200000</v>
      </c>
      <c r="D11" s="161">
        <f>'2) By Category'!E202</f>
        <v>80000</v>
      </c>
      <c r="E11" s="161">
        <f>'2) By Category'!F202</f>
        <v>55000</v>
      </c>
      <c r="F11" s="96">
        <f t="shared" si="0"/>
        <v>335000</v>
      </c>
    </row>
    <row r="12" spans="2:6" s="47" customFormat="1" ht="15.5" x14ac:dyDescent="0.35">
      <c r="B12" s="92" t="s">
        <v>173</v>
      </c>
      <c r="C12" s="161">
        <f>'2) By Category'!D203</f>
        <v>114000</v>
      </c>
      <c r="D12" s="161">
        <f>'2) By Category'!E203</f>
        <v>47000</v>
      </c>
      <c r="E12" s="161">
        <f>'2) By Category'!F203</f>
        <v>55000</v>
      </c>
      <c r="F12" s="96">
        <f t="shared" si="0"/>
        <v>216000</v>
      </c>
    </row>
    <row r="13" spans="2:6" s="47" customFormat="1" ht="46.5" x14ac:dyDescent="0.35">
      <c r="B13" s="92" t="s">
        <v>174</v>
      </c>
      <c r="C13" s="161">
        <f>'2) By Category'!D204</f>
        <v>216000</v>
      </c>
      <c r="D13" s="161">
        <f>'2) By Category'!E204</f>
        <v>209100</v>
      </c>
      <c r="E13" s="161">
        <f>'2) By Category'!F204</f>
        <v>170000</v>
      </c>
      <c r="F13" s="96">
        <f t="shared" si="0"/>
        <v>595100</v>
      </c>
    </row>
    <row r="14" spans="2:6" s="47" customFormat="1" ht="31.5" thickBot="1" x14ac:dyDescent="0.4">
      <c r="B14" s="93" t="s">
        <v>175</v>
      </c>
      <c r="C14" s="168">
        <f>'2) By Category'!D205</f>
        <v>175058.88</v>
      </c>
      <c r="D14" s="168">
        <f>'2) By Category'!E205</f>
        <v>88000</v>
      </c>
      <c r="E14" s="168">
        <f>'2) By Category'!F205</f>
        <v>60000</v>
      </c>
      <c r="F14" s="97">
        <f t="shared" si="0"/>
        <v>323058.88</v>
      </c>
    </row>
    <row r="15" spans="2:6" s="47" customFormat="1" ht="30" customHeight="1" x14ac:dyDescent="0.35">
      <c r="B15" s="173" t="s">
        <v>209</v>
      </c>
      <c r="C15" s="99">
        <f>SUM(C8:C14)</f>
        <v>925058.88</v>
      </c>
      <c r="D15" s="99">
        <f>SUM(D8:D14)</f>
        <v>524100</v>
      </c>
      <c r="E15" s="99">
        <f>SUM(E8:E14)</f>
        <v>420000</v>
      </c>
      <c r="F15" s="100">
        <f t="shared" si="0"/>
        <v>1869158.88</v>
      </c>
    </row>
    <row r="16" spans="2:6" s="47" customFormat="1" ht="19.5" customHeight="1" x14ac:dyDescent="0.35">
      <c r="B16" s="164" t="s">
        <v>188</v>
      </c>
      <c r="C16" s="101">
        <f>C15*0.07</f>
        <v>64754.121600000006</v>
      </c>
      <c r="D16" s="101">
        <f t="shared" ref="D16:F16" si="1">D15*0.07</f>
        <v>36687</v>
      </c>
      <c r="E16" s="101">
        <f t="shared" si="1"/>
        <v>29400.000000000004</v>
      </c>
      <c r="F16" s="101">
        <f t="shared" si="1"/>
        <v>130841.1216</v>
      </c>
    </row>
    <row r="17" spans="2:7" s="47" customFormat="1" ht="25.5" customHeight="1" thickBot="1" x14ac:dyDescent="0.4">
      <c r="B17" s="102" t="s">
        <v>5</v>
      </c>
      <c r="C17" s="103">
        <f>C15+C16</f>
        <v>989813.00159999996</v>
      </c>
      <c r="D17" s="103">
        <f t="shared" ref="D17:F17" si="2">D15+D16</f>
        <v>560787</v>
      </c>
      <c r="E17" s="103">
        <f t="shared" si="2"/>
        <v>449400</v>
      </c>
      <c r="F17" s="103">
        <f t="shared" si="2"/>
        <v>2000000.0015999998</v>
      </c>
      <c r="G17" s="172"/>
    </row>
    <row r="18" spans="2:7" s="47" customFormat="1" ht="16" thickBot="1" x14ac:dyDescent="0.4">
      <c r="B18" s="172"/>
      <c r="C18" s="172"/>
      <c r="D18" s="172"/>
      <c r="E18" s="172"/>
      <c r="F18" s="172"/>
      <c r="G18" s="172"/>
    </row>
    <row r="19" spans="2:7" s="47" customFormat="1" ht="15.75" customHeight="1" x14ac:dyDescent="0.35">
      <c r="B19" s="487" t="s">
        <v>155</v>
      </c>
      <c r="C19" s="488"/>
      <c r="D19" s="488"/>
      <c r="E19" s="488"/>
      <c r="F19" s="489"/>
      <c r="G19" s="174"/>
    </row>
    <row r="20" spans="2:7" ht="15.75" customHeight="1" x14ac:dyDescent="0.35">
      <c r="B20" s="490"/>
      <c r="C20" s="401" t="str">
        <f>'1) Budget Table'!D4</f>
        <v>Recipient Organization 1
UN Women</v>
      </c>
      <c r="D20" s="401" t="str">
        <f>'1) Budget Table'!E4</f>
        <v>Recipient Organization 2
UNDP</v>
      </c>
      <c r="E20" s="401" t="str">
        <f>'1) Budget Table'!F4</f>
        <v>Recipient Organization 3
World Vision</v>
      </c>
      <c r="F20" s="401" t="s">
        <v>189</v>
      </c>
      <c r="G20" s="403" t="s">
        <v>156</v>
      </c>
    </row>
    <row r="21" spans="2:7" ht="15.75" customHeight="1" x14ac:dyDescent="0.35">
      <c r="B21" s="491"/>
      <c r="C21" s="402"/>
      <c r="D21" s="402"/>
      <c r="E21" s="402"/>
      <c r="F21" s="402"/>
      <c r="G21" s="404"/>
    </row>
    <row r="22" spans="2:7" ht="23.25" customHeight="1" x14ac:dyDescent="0.35">
      <c r="B22" s="13" t="s">
        <v>157</v>
      </c>
      <c r="C22" s="175">
        <f>'1) Budget Table'!D211</f>
        <v>692869.10111999989</v>
      </c>
      <c r="D22" s="175">
        <f>'1) Budget Table'!E211</f>
        <v>392550.89999999997</v>
      </c>
      <c r="E22" s="175">
        <f>'1) Budget Table'!F211</f>
        <v>314580</v>
      </c>
      <c r="F22" s="117">
        <f>'1) Budget Table'!G211</f>
        <v>1400000.0011199999</v>
      </c>
      <c r="G22" s="6">
        <f>'1) Budget Table'!H211</f>
        <v>0.7</v>
      </c>
    </row>
    <row r="23" spans="2:7" ht="24.75" customHeight="1" x14ac:dyDescent="0.35">
      <c r="B23" s="13" t="s">
        <v>158</v>
      </c>
      <c r="C23" s="175">
        <f>'1) Budget Table'!D212</f>
        <v>296943.90047999995</v>
      </c>
      <c r="D23" s="175">
        <f>'1) Budget Table'!E212</f>
        <v>168236.1</v>
      </c>
      <c r="E23" s="175">
        <f>'1) Budget Table'!F212</f>
        <v>134820</v>
      </c>
      <c r="F23" s="117">
        <f>'1) Budget Table'!G212</f>
        <v>600000.00047999993</v>
      </c>
      <c r="G23" s="6">
        <f>'1) Budget Table'!H212</f>
        <v>0.3</v>
      </c>
    </row>
    <row r="24" spans="2:7" ht="24.75" customHeight="1" x14ac:dyDescent="0.35">
      <c r="B24" s="13" t="s">
        <v>210</v>
      </c>
      <c r="C24" s="175">
        <f>'1) Budget Table'!D213</f>
        <v>0</v>
      </c>
      <c r="D24" s="175">
        <f>'1) Budget Table'!E213</f>
        <v>0</v>
      </c>
      <c r="E24" s="175">
        <f>'1) Budget Table'!F213</f>
        <v>0</v>
      </c>
      <c r="F24" s="117">
        <f>'1) Budget Table'!G213</f>
        <v>0</v>
      </c>
      <c r="G24" s="6">
        <f>'1) Budget Table'!H213</f>
        <v>0</v>
      </c>
    </row>
    <row r="25" spans="2:7" ht="16" thickBot="1" x14ac:dyDescent="0.4">
      <c r="B25" s="7" t="s">
        <v>189</v>
      </c>
      <c r="C25" s="116">
        <f>'1) Budget Table'!D214</f>
        <v>989813.00159999984</v>
      </c>
      <c r="D25" s="116">
        <f>'1) Budget Table'!E214</f>
        <v>560787</v>
      </c>
      <c r="E25" s="116">
        <f>'1) Budget Table'!F214</f>
        <v>449400</v>
      </c>
      <c r="F25" s="118">
        <f>'1) Budget Table'!G214</f>
        <v>2000000.0015999998</v>
      </c>
      <c r="G25" s="119"/>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500-000002000000}"/>
    <dataValidation allowBlank="1" showInputMessage="1" showErrorMessage="1" prompt="Includes staff and non-staff travel paid for by the organization directly related to a project." sqref="B12" xr:uid="{00000000-0002-0000-0500-000003000000}"/>
    <dataValidation allowBlank="1" showInputMessage="1" showErrorMessage="1" prompt="Services contracted by an organization which follow the normal procurement processes." sqref="B11"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500-000006000000}"/>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Table'!$G$205</xm:f>
            <x14:dxf>
              <font>
                <color rgb="FF9C0006"/>
              </font>
              <fill>
                <patternFill>
                  <bgColor rgb="FFFFC7CE"/>
                </patternFill>
              </fill>
            </x14:dxf>
          </x14:cfRule>
          <xm:sqref>F17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simonetta.rossi@undp.org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MPTF_00006_00994</ProjectId>
    <FundCode xmlns="f9695bc1-6109-4dcd-a27a-f8a0370b00e2">MPTF_00006</FundCode>
    <Comments xmlns="f9695bc1-6109-4dcd-a27a-f8a0370b00e2">Annual financial report</Comments>
    <Active xmlns="f9695bc1-6109-4dcd-a27a-f8a0370b00e2">Yes</Active>
    <DocumentDate xmlns="b1528a4b-5ccb-40f7-a09e-43427183cd95">2023-11-15T08:00:00+00:00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1" ma:contentTypeDescription="Create a new document." ma:contentTypeScope="" ma:versionID="09d98f2c483851fb9a12ad4149d881f7">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1c559da0a93d315d0076e3d2e2295cd6"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0F683-3ED7-4623-ADFA-8921435CC572}">
  <ds:schemaRefs>
    <ds:schemaRef ds:uri="http://purl.org/dc/terms/"/>
    <ds:schemaRef ds:uri="http://schemas.openxmlformats.org/package/2006/metadata/core-properties"/>
    <ds:schemaRef ds:uri="http://schemas.microsoft.com/office/2006/documentManagement/types"/>
    <ds:schemaRef ds:uri="95410363-fa83-4cc9-a886-1447f8ee41dc"/>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B9B7B80-2768-4D2B-A2CD-449EA7CC5B12}"/>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WVI</vt:lpstr>
      <vt:lpstr>UNDP</vt:lpstr>
      <vt:lpstr>UNW BUDGET REPOR</vt:lpstr>
      <vt:lpstr>1) Budget Table</vt:lpstr>
      <vt:lpstr>2) By Category</vt:lpstr>
      <vt:lpstr>3) Explanatory Notes</vt:lpstr>
      <vt:lpstr>4) -For PBSO Use-</vt:lpstr>
      <vt:lpstr>5) -For MPTF Use-</vt:lpstr>
      <vt:lpstr>Dropdowns</vt:lpstr>
      <vt:lpstr>Sheet2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20231115-Annual FINANCIAL REPORT FINAL.xlsx</dc:title>
  <dc:creator>Jelena Zelenovic</dc:creator>
  <cp:lastModifiedBy>Sahr Moikoindor Moiba</cp:lastModifiedBy>
  <cp:revision/>
  <dcterms:created xsi:type="dcterms:W3CDTF">2017-11-15T21:17:43Z</dcterms:created>
  <dcterms:modified xsi:type="dcterms:W3CDTF">2023-11-13T15:51:24Z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