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ivianaCatalinaSosaB\Downloads\"/>
    </mc:Choice>
  </mc:AlternateContent>
  <xr:revisionPtr revIDLastSave="0" documentId="8_{37D7650B-CF5D-40E8-AC5F-0CAC7B3DD492}" xr6:coauthVersionLast="47" xr6:coauthVersionMax="47" xr10:uidLastSave="{00000000-0000-0000-0000-000000000000}"/>
  <bookViews>
    <workbookView xWindow="-110" yWindow="-110" windowWidth="19420" windowHeight="10420" tabRatio="933" activeTab="6"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EXPENSES BY CATEGORY" sheetId="9"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9" l="1"/>
  <c r="D12" i="9"/>
  <c r="C12" i="9"/>
  <c r="C13" i="9" s="1"/>
  <c r="C14" i="9" s="1"/>
  <c r="F11" i="9"/>
  <c r="E11" i="9"/>
  <c r="F10" i="9"/>
  <c r="E10" i="9"/>
  <c r="F9" i="9"/>
  <c r="E9" i="9"/>
  <c r="F8" i="9"/>
  <c r="E8" i="9"/>
  <c r="F7" i="9"/>
  <c r="E7" i="9"/>
  <c r="F6" i="9"/>
  <c r="E6" i="9"/>
  <c r="F5" i="9"/>
  <c r="E5" i="9"/>
  <c r="D14" i="9" l="1"/>
  <c r="F12" i="9"/>
  <c r="D13" i="9"/>
  <c r="I180" i="1"/>
  <c r="D180" i="1"/>
  <c r="G175" i="1"/>
  <c r="H180" i="1" s="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I204" i="1"/>
  <c r="G165" i="1"/>
  <c r="G166" i="1"/>
  <c r="G167" i="1"/>
  <c r="G168" i="1"/>
  <c r="G169" i="1"/>
  <c r="G170" i="1"/>
  <c r="G171" i="1"/>
  <c r="G164" i="1"/>
  <c r="G155" i="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10" i="1" s="1"/>
  <c r="G104" i="1"/>
  <c r="G105" i="1"/>
  <c r="G106" i="1"/>
  <c r="G107" i="1"/>
  <c r="H110" i="1" s="1"/>
  <c r="G108" i="1"/>
  <c r="G109" i="1"/>
  <c r="G102" i="1"/>
  <c r="G93" i="1"/>
  <c r="G94" i="1"/>
  <c r="G95" i="1"/>
  <c r="G96" i="1"/>
  <c r="G97" i="1"/>
  <c r="G98" i="1"/>
  <c r="G99" i="1"/>
  <c r="G92" i="1"/>
  <c r="G81" i="1"/>
  <c r="G82" i="1"/>
  <c r="G83" i="1"/>
  <c r="G84" i="1"/>
  <c r="G85" i="1"/>
  <c r="G86" i="1"/>
  <c r="G87" i="1"/>
  <c r="G80" i="1"/>
  <c r="H88" i="1" s="1"/>
  <c r="G71" i="1"/>
  <c r="G72" i="1"/>
  <c r="G73" i="1"/>
  <c r="G74" i="1"/>
  <c r="G75" i="1"/>
  <c r="G76" i="1"/>
  <c r="G77" i="1"/>
  <c r="G70" i="1"/>
  <c r="H78" i="1" s="1"/>
  <c r="G61" i="1"/>
  <c r="G62" i="1"/>
  <c r="G63" i="1"/>
  <c r="G64" i="1"/>
  <c r="G65" i="1"/>
  <c r="G66" i="1"/>
  <c r="G67" i="1"/>
  <c r="G60" i="1"/>
  <c r="G51" i="1"/>
  <c r="G52" i="1"/>
  <c r="G53" i="1"/>
  <c r="G54" i="1"/>
  <c r="G55" i="1"/>
  <c r="G56" i="1"/>
  <c r="G57" i="1"/>
  <c r="G50" i="1"/>
  <c r="G58" i="1" s="1"/>
  <c r="G39" i="1"/>
  <c r="G40" i="1"/>
  <c r="G41" i="1"/>
  <c r="G42" i="1"/>
  <c r="G43" i="1"/>
  <c r="G44" i="1"/>
  <c r="G45" i="1"/>
  <c r="G38" i="1"/>
  <c r="G46" i="1" s="1"/>
  <c r="G29" i="1"/>
  <c r="G30" i="1"/>
  <c r="G31" i="1"/>
  <c r="G32" i="1"/>
  <c r="H36" i="1" s="1"/>
  <c r="G33" i="1"/>
  <c r="G34" i="1"/>
  <c r="G35" i="1"/>
  <c r="G28" i="1"/>
  <c r="G19" i="1"/>
  <c r="G20" i="1"/>
  <c r="G21" i="1"/>
  <c r="G22" i="1"/>
  <c r="G23" i="1"/>
  <c r="G24" i="1"/>
  <c r="G25" i="1"/>
  <c r="G18" i="1"/>
  <c r="G9" i="1"/>
  <c r="G10" i="1"/>
  <c r="G11" i="1"/>
  <c r="G12" i="1"/>
  <c r="G13" i="1"/>
  <c r="G14" i="1"/>
  <c r="G15" i="1"/>
  <c r="G8" i="1"/>
  <c r="H16" i="1" s="1"/>
  <c r="D207" i="5"/>
  <c r="D202" i="5"/>
  <c r="D203" i="5"/>
  <c r="C10" i="4" s="1"/>
  <c r="D204" i="5"/>
  <c r="D205" i="5"/>
  <c r="D206" i="5"/>
  <c r="C13" i="4" s="1"/>
  <c r="D201" i="5"/>
  <c r="D152" i="1"/>
  <c r="E152" i="1"/>
  <c r="E198" i="1"/>
  <c r="F198" i="1"/>
  <c r="E190" i="1"/>
  <c r="F190" i="1"/>
  <c r="F196" i="5"/>
  <c r="E196" i="5"/>
  <c r="D196" i="5"/>
  <c r="G196" i="5" s="1"/>
  <c r="G195" i="5"/>
  <c r="G194" i="5"/>
  <c r="G193" i="5"/>
  <c r="G192" i="5"/>
  <c r="G191" i="5"/>
  <c r="G190" i="5"/>
  <c r="G189" i="5"/>
  <c r="E180" i="1"/>
  <c r="E188" i="5"/>
  <c r="F180" i="1"/>
  <c r="F188" i="5"/>
  <c r="D188" i="5"/>
  <c r="G130" i="1"/>
  <c r="G120" i="1"/>
  <c r="G152" i="1"/>
  <c r="H172" i="1"/>
  <c r="H162" i="1"/>
  <c r="G142" i="1"/>
  <c r="G162" i="1"/>
  <c r="H120" i="1"/>
  <c r="G180" i="1"/>
  <c r="H130" i="1"/>
  <c r="H142" i="1"/>
  <c r="H152" i="1"/>
  <c r="G172" i="1"/>
  <c r="G16" i="1"/>
  <c r="G188" i="5"/>
  <c r="E207" i="5"/>
  <c r="D14" i="4" s="1"/>
  <c r="F207" i="5"/>
  <c r="E14" i="4" s="1"/>
  <c r="E206" i="5"/>
  <c r="F206" i="5"/>
  <c r="E13" i="4" s="1"/>
  <c r="E205" i="5"/>
  <c r="D12" i="4" s="1"/>
  <c r="F205" i="5"/>
  <c r="E12" i="4" s="1"/>
  <c r="E204" i="5"/>
  <c r="D11" i="4" s="1"/>
  <c r="F204" i="5"/>
  <c r="E11" i="4" s="1"/>
  <c r="E203" i="5"/>
  <c r="D10" i="4"/>
  <c r="F203" i="5"/>
  <c r="E10" i="4" s="1"/>
  <c r="E202" i="5"/>
  <c r="D9" i="4" s="1"/>
  <c r="F202" i="5"/>
  <c r="E9" i="4" s="1"/>
  <c r="E201" i="5"/>
  <c r="D8" i="4" s="1"/>
  <c r="F201" i="5"/>
  <c r="E8" i="4" s="1"/>
  <c r="G156" i="5"/>
  <c r="G157" i="5"/>
  <c r="G158" i="5"/>
  <c r="G159" i="5"/>
  <c r="G160" i="5"/>
  <c r="G161" i="5"/>
  <c r="G162" i="5"/>
  <c r="D163" i="5"/>
  <c r="E163" i="5"/>
  <c r="F163" i="5"/>
  <c r="G167" i="5"/>
  <c r="G168" i="5"/>
  <c r="G169" i="5"/>
  <c r="G170" i="5"/>
  <c r="G171" i="5"/>
  <c r="G172" i="5"/>
  <c r="G173" i="5"/>
  <c r="D174" i="5"/>
  <c r="E174" i="5"/>
  <c r="G174" i="5" s="1"/>
  <c r="F174" i="5"/>
  <c r="G178" i="5"/>
  <c r="G179" i="5"/>
  <c r="G180" i="5"/>
  <c r="G181" i="5"/>
  <c r="G182" i="5"/>
  <c r="G183" i="5"/>
  <c r="G184" i="5"/>
  <c r="D185" i="5"/>
  <c r="E185" i="5"/>
  <c r="F185" i="5"/>
  <c r="F152" i="5"/>
  <c r="E152" i="5"/>
  <c r="D152" i="5"/>
  <c r="G152" i="5" s="1"/>
  <c r="G151" i="5"/>
  <c r="G150" i="5"/>
  <c r="G149" i="5"/>
  <c r="G148" i="5"/>
  <c r="G147" i="5"/>
  <c r="G146" i="5"/>
  <c r="G145" i="5"/>
  <c r="G111" i="5"/>
  <c r="G112" i="5"/>
  <c r="G113" i="5"/>
  <c r="G114" i="5"/>
  <c r="G115" i="5"/>
  <c r="G116" i="5"/>
  <c r="G117" i="5"/>
  <c r="D118" i="5"/>
  <c r="G118" i="5" s="1"/>
  <c r="E118" i="5"/>
  <c r="F118" i="5"/>
  <c r="G122" i="5"/>
  <c r="G123" i="5"/>
  <c r="G124" i="5"/>
  <c r="G125" i="5"/>
  <c r="G126" i="5"/>
  <c r="G127" i="5"/>
  <c r="G128" i="5"/>
  <c r="D129" i="5"/>
  <c r="E129" i="5"/>
  <c r="F129" i="5"/>
  <c r="G133" i="5"/>
  <c r="G134" i="5"/>
  <c r="G135" i="5"/>
  <c r="G136" i="5"/>
  <c r="G137" i="5"/>
  <c r="G138" i="5"/>
  <c r="G139" i="5"/>
  <c r="D140" i="5"/>
  <c r="E140" i="5"/>
  <c r="F140" i="5"/>
  <c r="F107" i="5"/>
  <c r="E107" i="5"/>
  <c r="D107" i="5"/>
  <c r="G107" i="5" s="1"/>
  <c r="G106" i="5"/>
  <c r="G105" i="5"/>
  <c r="G104" i="5"/>
  <c r="G103" i="5"/>
  <c r="G102" i="5"/>
  <c r="G101" i="5"/>
  <c r="G100" i="5"/>
  <c r="G66" i="5"/>
  <c r="G67" i="5"/>
  <c r="G68" i="5"/>
  <c r="G69" i="5"/>
  <c r="G70" i="5"/>
  <c r="G71" i="5"/>
  <c r="G72" i="5"/>
  <c r="D73" i="5"/>
  <c r="G73" i="5" s="1"/>
  <c r="E73" i="5"/>
  <c r="F73" i="5"/>
  <c r="G77" i="5"/>
  <c r="G78" i="5"/>
  <c r="G79" i="5"/>
  <c r="G80" i="5"/>
  <c r="G81" i="5"/>
  <c r="G82" i="5"/>
  <c r="G83" i="5"/>
  <c r="D84" i="5"/>
  <c r="E84" i="5"/>
  <c r="F84" i="5"/>
  <c r="G88" i="5"/>
  <c r="G89" i="5"/>
  <c r="G90" i="5"/>
  <c r="G91" i="5"/>
  <c r="G92" i="5"/>
  <c r="G93" i="5"/>
  <c r="G94" i="5"/>
  <c r="D95" i="5"/>
  <c r="G95" i="5" s="1"/>
  <c r="E95" i="5"/>
  <c r="F95" i="5"/>
  <c r="G55" i="5"/>
  <c r="G56" i="5"/>
  <c r="G57" i="5"/>
  <c r="G58" i="5"/>
  <c r="G59" i="5"/>
  <c r="G60" i="5"/>
  <c r="G61" i="5"/>
  <c r="D62" i="5"/>
  <c r="E62" i="5"/>
  <c r="F62" i="5"/>
  <c r="G21" i="5"/>
  <c r="G22" i="5"/>
  <c r="G23" i="5"/>
  <c r="G24" i="5"/>
  <c r="G25" i="5"/>
  <c r="G26" i="5"/>
  <c r="G27" i="5"/>
  <c r="D28" i="5"/>
  <c r="G28" i="5" s="1"/>
  <c r="E28" i="5"/>
  <c r="F28" i="5"/>
  <c r="G32" i="5"/>
  <c r="G33" i="5"/>
  <c r="G34" i="5"/>
  <c r="G35" i="5"/>
  <c r="G36" i="5"/>
  <c r="G37" i="5"/>
  <c r="G38" i="5"/>
  <c r="D39" i="5"/>
  <c r="G39" i="5" s="1"/>
  <c r="E39" i="5"/>
  <c r="F39" i="5"/>
  <c r="G43" i="5"/>
  <c r="G44" i="5"/>
  <c r="G45" i="5"/>
  <c r="G46" i="5"/>
  <c r="G47" i="5"/>
  <c r="G48" i="5"/>
  <c r="G49" i="5"/>
  <c r="D50" i="5"/>
  <c r="G50" i="5" s="1"/>
  <c r="E50" i="5"/>
  <c r="F50" i="5"/>
  <c r="E17" i="5"/>
  <c r="F17" i="5"/>
  <c r="G10" i="5"/>
  <c r="G11" i="5"/>
  <c r="G12" i="5"/>
  <c r="G13" i="5"/>
  <c r="G14" i="5"/>
  <c r="G15" i="5"/>
  <c r="G16" i="5"/>
  <c r="D17" i="5"/>
  <c r="D13" i="4"/>
  <c r="G163" i="5"/>
  <c r="G140" i="5"/>
  <c r="G185" i="5"/>
  <c r="G84" i="5"/>
  <c r="G62" i="5"/>
  <c r="G17" i="5"/>
  <c r="E172" i="1"/>
  <c r="E177" i="5"/>
  <c r="F172" i="1"/>
  <c r="F177" i="5"/>
  <c r="E162" i="1"/>
  <c r="E166" i="5"/>
  <c r="F162" i="1"/>
  <c r="F166" i="5"/>
  <c r="E155" i="5"/>
  <c r="F152" i="1"/>
  <c r="F155" i="5"/>
  <c r="E142" i="1"/>
  <c r="E144" i="5"/>
  <c r="F142" i="1"/>
  <c r="F144" i="5"/>
  <c r="E130" i="1"/>
  <c r="E132" i="5"/>
  <c r="F130" i="1"/>
  <c r="F132" i="5"/>
  <c r="E120" i="1"/>
  <c r="E121" i="5"/>
  <c r="F120" i="1"/>
  <c r="F121" i="5"/>
  <c r="E110" i="1"/>
  <c r="E110" i="5"/>
  <c r="F110" i="1"/>
  <c r="F110" i="5"/>
  <c r="E100" i="1"/>
  <c r="F100" i="1"/>
  <c r="F99" i="5"/>
  <c r="E88" i="1"/>
  <c r="E87" i="5"/>
  <c r="G87" i="5" s="1"/>
  <c r="F88" i="1"/>
  <c r="F87" i="5" s="1"/>
  <c r="E78" i="1"/>
  <c r="E76" i="5" s="1"/>
  <c r="F78" i="1"/>
  <c r="F76" i="5"/>
  <c r="E68" i="1"/>
  <c r="E65" i="5"/>
  <c r="F68" i="1"/>
  <c r="F65" i="5"/>
  <c r="E58" i="1"/>
  <c r="E54" i="5"/>
  <c r="F58" i="1"/>
  <c r="F54" i="5"/>
  <c r="E46" i="1"/>
  <c r="E42" i="5"/>
  <c r="F46" i="1"/>
  <c r="F42" i="5"/>
  <c r="E36" i="1"/>
  <c r="F36" i="1"/>
  <c r="E26" i="1"/>
  <c r="E20" i="5" s="1"/>
  <c r="F26" i="1"/>
  <c r="F20" i="5" s="1"/>
  <c r="D26" i="1"/>
  <c r="D20" i="5" s="1"/>
  <c r="F16" i="1"/>
  <c r="F9" i="5"/>
  <c r="E16" i="1"/>
  <c r="E9" i="5" s="1"/>
  <c r="E99" i="5"/>
  <c r="E31" i="5"/>
  <c r="D172" i="1"/>
  <c r="D162" i="1"/>
  <c r="D166" i="5"/>
  <c r="G166" i="5"/>
  <c r="D155" i="5"/>
  <c r="G155" i="5"/>
  <c r="D142" i="1"/>
  <c r="D130" i="1"/>
  <c r="D132" i="5"/>
  <c r="G132" i="5"/>
  <c r="D120" i="1"/>
  <c r="D121" i="5"/>
  <c r="G121" i="5"/>
  <c r="D110" i="1"/>
  <c r="D110" i="5" s="1"/>
  <c r="G110" i="5" s="1"/>
  <c r="D100" i="1"/>
  <c r="D99" i="5" s="1"/>
  <c r="D88" i="1"/>
  <c r="D87" i="5"/>
  <c r="D78" i="1"/>
  <c r="D76" i="5" s="1"/>
  <c r="D68" i="1"/>
  <c r="D58" i="1"/>
  <c r="D46" i="1"/>
  <c r="D42" i="5"/>
  <c r="G42" i="5" s="1"/>
  <c r="D36" i="1"/>
  <c r="D16" i="1"/>
  <c r="D9" i="5"/>
  <c r="D177" i="5"/>
  <c r="G177" i="5"/>
  <c r="D65" i="5"/>
  <c r="G65" i="5" s="1"/>
  <c r="C29" i="6"/>
  <c r="D34" i="6" s="1"/>
  <c r="D144" i="5"/>
  <c r="G144" i="5"/>
  <c r="C40" i="6"/>
  <c r="D54" i="5"/>
  <c r="G54" i="5" s="1"/>
  <c r="D31" i="5"/>
  <c r="D45" i="6"/>
  <c r="D47" i="6"/>
  <c r="D46" i="6"/>
  <c r="D43" i="6"/>
  <c r="D44" i="6"/>
  <c r="C41" i="6"/>
  <c r="G129" i="5" l="1"/>
  <c r="H100" i="1"/>
  <c r="G99" i="5"/>
  <c r="D35" i="6"/>
  <c r="D33" i="6"/>
  <c r="G100" i="1"/>
  <c r="D32" i="6"/>
  <c r="D36" i="6"/>
  <c r="G88" i="1"/>
  <c r="G76" i="5"/>
  <c r="D191" i="1"/>
  <c r="D192" i="1" s="1"/>
  <c r="D193" i="1" s="1"/>
  <c r="C18" i="6"/>
  <c r="D25" i="6" s="1"/>
  <c r="G78" i="1"/>
  <c r="H68" i="1"/>
  <c r="G68" i="1"/>
  <c r="F191" i="1"/>
  <c r="F192" i="1" s="1"/>
  <c r="F200" i="1" s="1"/>
  <c r="E23" i="4" s="1"/>
  <c r="D24" i="6"/>
  <c r="H58" i="1"/>
  <c r="D23" i="6"/>
  <c r="D22" i="6"/>
  <c r="H46" i="1"/>
  <c r="G36" i="1"/>
  <c r="F31" i="5"/>
  <c r="G31" i="5" s="1"/>
  <c r="G20" i="5"/>
  <c r="G26" i="1"/>
  <c r="H26" i="1"/>
  <c r="G9" i="5"/>
  <c r="E191" i="1"/>
  <c r="C7" i="6"/>
  <c r="E208" i="5"/>
  <c r="F208" i="5"/>
  <c r="D15" i="4"/>
  <c r="E15" i="4"/>
  <c r="G205" i="5"/>
  <c r="G204" i="5"/>
  <c r="G202" i="5"/>
  <c r="G207" i="5"/>
  <c r="C11" i="4"/>
  <c r="G206" i="5"/>
  <c r="C9" i="4"/>
  <c r="C12" i="4"/>
  <c r="C14" i="4"/>
  <c r="G203" i="5"/>
  <c r="D208" i="5"/>
  <c r="D209" i="5" s="1"/>
  <c r="D210" i="5" s="1"/>
  <c r="C8" i="4"/>
  <c r="G201" i="5"/>
  <c r="C30" i="6" l="1"/>
  <c r="I205" i="1"/>
  <c r="D21" i="6"/>
  <c r="C19" i="6" s="1"/>
  <c r="D204" i="1"/>
  <c r="D205" i="1" s="1"/>
  <c r="F199" i="1"/>
  <c r="E22" i="4" s="1"/>
  <c r="F193" i="1"/>
  <c r="G191" i="1"/>
  <c r="G192" i="1" s="1"/>
  <c r="G193" i="1" s="1"/>
  <c r="E192" i="1"/>
  <c r="E199" i="1" s="1"/>
  <c r="D200" i="1"/>
  <c r="C23" i="4" s="1"/>
  <c r="D208" i="1"/>
  <c r="D199" i="1"/>
  <c r="D201" i="1"/>
  <c r="C24" i="4" s="1"/>
  <c r="D11" i="6"/>
  <c r="D14" i="6"/>
  <c r="D10" i="6"/>
  <c r="D13" i="6"/>
  <c r="D12" i="6"/>
  <c r="G208" i="5"/>
  <c r="C15" i="4"/>
  <c r="C16" i="4" s="1"/>
  <c r="F202" i="1" l="1"/>
  <c r="E200" i="1"/>
  <c r="D23" i="4" s="1"/>
  <c r="E193" i="1"/>
  <c r="C8" i="6"/>
  <c r="D22" i="4"/>
  <c r="D202" i="1"/>
  <c r="C25" i="4" s="1"/>
  <c r="C22" i="4"/>
  <c r="C17" i="4"/>
  <c r="E202" i="1" l="1"/>
</calcChain>
</file>

<file path=xl/sharedStrings.xml><?xml version="1.0" encoding="utf-8"?>
<sst xmlns="http://schemas.openxmlformats.org/spreadsheetml/2006/main" count="899" uniqueCount="664">
  <si>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</si>
  <si>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</si>
  <si>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</si>
  <si>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</si>
  <si>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</si>
  <si>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</si>
  <si>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</si>
  <si>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</si>
  <si>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</si>
  <si>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</si>
  <si>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</si>
  <si>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</si>
  <si>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</si>
  <si>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</si>
  <si>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</si>
  <si>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</si>
  <si>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</si>
  <si>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</si>
  <si>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</si>
  <si>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</si>
  <si>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</si>
  <si>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</si>
  <si>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</si>
  <si>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</si>
  <si>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</si>
  <si>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</si>
  <si>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</si>
  <si>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</si>
  <si>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</si>
  <si>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</si>
  <si>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</si>
  <si>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</si>
  <si>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</si>
  <si>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</si>
  <si>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</si>
  <si>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</si>
  <si>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</si>
  <si>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</si>
  <si>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</si>
  <si>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</si>
  <si>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</si>
  <si>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</si>
  <si>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</si>
  <si>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</si>
  <si>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</si>
  <si>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</si>
  <si>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</si>
  <si>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</si>
  <si>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</si>
  <si>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</si>
  <si>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</si>
  <si>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</si>
  <si>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</si>
  <si>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</si>
  <si>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</si>
  <si>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</si>
  <si>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</si>
  <si>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</si>
  <si>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</si>
  <si>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</si>
  <si>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</si>
  <si>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</si>
  <si>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</si>
  <si>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</si>
  <si>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</si>
  <si>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</si>
  <si>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</si>
  <si>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</si>
  <si>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</si>
  <si>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</si>
  <si>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</si>
  <si>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</si>
  <si>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</si>
  <si>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</si>
  <si>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</si>
  <si>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</si>
  <si>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</si>
  <si>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</si>
  <si>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</si>
  <si>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</si>
  <si>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</si>
  <si>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</si>
  <si>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</si>
  <si>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</si>
  <si>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</si>
  <si>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</si>
  <si>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</si>
  <si>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</si>
  <si>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</si>
  <si>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</si>
  <si>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</si>
  <si>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</si>
  <si>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</si>
  <si>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</si>
  <si>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</si>
  <si>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</si>
  <si>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</si>
  <si>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</si>
  <si>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</si>
  <si>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</si>
  <si>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</si>
  <si>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</si>
  <si>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</si>
  <si>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</si>
  <si>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</si>
  <si>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</si>
  <si>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</si>
  <si>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</si>
  <si>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</si>
  <si>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</si>
  <si>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</si>
  <si>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</si>
  <si>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</si>
  <si>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</si>
  <si>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</si>
  <si>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</si>
  <si>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</si>
  <si>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</si>
  <si>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</si>
  <si>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</si>
  <si>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</si>
  <si>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</si>
  <si>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</si>
  <si>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</si>
  <si>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</si>
  <si>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</si>
  <si>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</si>
  <si>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</si>
  <si>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</si>
  <si>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</si>
  <si>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</si>
  <si>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</si>
  <si>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</si>
  <si>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</si>
  <si>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</si>
  <si>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</si>
  <si>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</si>
  <si>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</si>
  <si>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</si>
  <si>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</si>
  <si>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</si>
  <si>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</si>
  <si>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</si>
  <si>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</si>
  <si>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</si>
  <si>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</si>
  <si>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</si>
  <si>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</si>
  <si>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</si>
  <si>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</si>
  <si>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</si>
  <si>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</si>
  <si>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</si>
  <si>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</si>
  <si>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</si>
  <si>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</si>
  <si>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</si>
  <si>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</si>
  <si>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</si>
  <si>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</si>
  <si>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</si>
  <si>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</si>
  <si>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</si>
  <si>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</si>
  <si>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</si>
  <si>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</si>
  <si>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</si>
  <si>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</si>
  <si>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Budget for 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</si>
  <si>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</si>
  <si>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</si>
  <si>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</si>
  <si>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</si>
  <si>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</si>
  <si>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</si>
  <si>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</si>
  <si>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</si>
  <si>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</si>
  <si>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</si>
  <si>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</si>
  <si>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</si>
  <si>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</si>
  <si>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</si>
  <si>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</si>
  <si>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</si>
  <si>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</si>
  <si>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</si>
  <si>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</si>
  <si>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</si>
  <si>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</si>
  <si>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</si>
  <si>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</si>
  <si>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</si>
  <si>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</si>
  <si>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</si>
  <si>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</si>
  <si>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</si>
  <si>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</si>
  <si>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</si>
  <si>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</si>
  <si>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</si>
  <si>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</si>
  <si>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</si>
  <si>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</si>
  <si>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</si>
  <si>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</si>
  <si>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</si>
  <si>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</si>
  <si>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</si>
  <si>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</si>
  <si>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</si>
  <si>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</si>
  <si>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</si>
  <si>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</si>
  <si>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</si>
  <si>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</si>
  <si>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</si>
  <si>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</si>
  <si>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</si>
  <si>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</si>
  <si>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</si>
  <si>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</si>
  <si>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</si>
  <si>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</si>
  <si>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</si>
  <si>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</si>
  <si>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</si>
  <si>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</si>
  <si>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</si>
  <si>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</si>
  <si>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</si>
  <si>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</si>
  <si>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</si>
  <si>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</si>
  <si>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</si>
  <si>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</si>
  <si>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</si>
  <si>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</si>
  <si>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</si>
  <si>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</si>
  <si>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</si>
  <si>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</si>
  <si>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</si>
  <si>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</si>
  <si>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</si>
  <si>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</si>
  <si>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</si>
  <si>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</si>
  <si>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</si>
  <si>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</si>
  <si>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</si>
  <si>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</si>
  <si>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</si>
  <si>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</si>
  <si>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</si>
  <si>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</si>
  <si>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</si>
  <si>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</si>
  <si>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</si>
  <si>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</si>
  <si>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</si>
  <si>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</si>
  <si>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</si>
  <si>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</si>
  <si>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</si>
  <si>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</si>
  <si>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</si>
  <si>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</si>
  <si>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</si>
  <si>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</si>
  <si>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</si>
  <si>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</si>
  <si>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</si>
  <si>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</si>
  <si>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</si>
  <si>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</si>
  <si>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</si>
  <si>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</si>
  <si>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</si>
  <si>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</si>
  <si>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</si>
  <si>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</si>
  <si>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</si>
  <si>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</si>
  <si>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</si>
  <si>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</si>
  <si>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</si>
  <si>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</si>
  <si>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</si>
  <si>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</si>
  <si>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</si>
  <si>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</si>
  <si>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</si>
  <si>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</si>
  <si>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</si>
  <si>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</si>
  <si>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</si>
  <si>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</si>
  <si>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</si>
  <si>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</si>
  <si>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</si>
  <si>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</si>
  <si>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</si>
  <si>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</si>
  <si>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</si>
  <si>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</si>
  <si>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</si>
  <si>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</si>
  <si>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</si>
  <si>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</si>
  <si>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</si>
  <si>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</si>
  <si>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</si>
  <si>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</si>
  <si>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</si>
  <si>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</si>
  <si>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</si>
  <si>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</si>
  <si>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</si>
  <si>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</si>
  <si>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</si>
  <si>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</si>
  <si>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</si>
  <si>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</si>
  <si>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</si>
  <si>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</si>
  <si>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</si>
  <si>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</si>
  <si>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</si>
  <si>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</si>
  <si>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</si>
  <si>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</si>
  <si>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</si>
  <si>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</si>
  <si>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</si>
  <si>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</si>
  <si>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</si>
  <si>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</si>
  <si>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</si>
  <si>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</si>
  <si>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</si>
  <si>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</si>
  <si>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</si>
  <si>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</si>
  <si>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</si>
  <si>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</si>
  <si>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</si>
  <si>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</si>
  <si>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</si>
  <si>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</si>
  <si>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</si>
  <si>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</si>
  <si>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</si>
  <si>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</si>
  <si>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</si>
  <si>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</si>
  <si>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</si>
  <si>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</si>
  <si>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</si>
  <si>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</si>
  <si>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</si>
  <si>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</si>
  <si>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</si>
  <si>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</si>
  <si>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</si>
  <si>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</si>
  <si>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</si>
  <si>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</si>
  <si>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</si>
  <si>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</si>
  <si>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</si>
  <si>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</si>
  <si>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</si>
  <si>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</si>
  <si>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</si>
  <si>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</si>
  <si>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</si>
  <si>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</si>
  <si>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</si>
  <si>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</si>
  <si>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</si>
  <si>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</si>
  <si>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</si>
  <si>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</si>
  <si>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</si>
  <si>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</si>
  <si>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</si>
  <si>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</si>
  <si>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</si>
  <si>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</si>
  <si>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</si>
  <si>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</si>
  <si>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</si>
  <si>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</si>
  <si>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</si>
  <si>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</si>
  <si>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</si>
  <si>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</si>
  <si>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</si>
  <si>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</si>
  <si>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</si>
  <si>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</si>
  <si>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</si>
  <si>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</si>
  <si>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</si>
  <si>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</si>
  <si>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</si>
  <si>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</si>
  <si>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</si>
  <si>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</si>
  <si>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</si>
  <si>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</si>
  <si>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</si>
  <si>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</si>
  <si>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</si>
  <si>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</si>
  <si>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</si>
  <si>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</si>
  <si>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</si>
  <si>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</si>
  <si>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</si>
  <si>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</si>
  <si>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</si>
  <si>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</si>
  <si>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</si>
  <si>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</si>
  <si>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</si>
  <si>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</si>
  <si>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</si>
  <si>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</si>
  <si>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</si>
  <si>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</si>
  <si>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</si>
  <si>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</si>
  <si>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</si>
  <si>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</si>
  <si>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</si>
  <si>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</si>
  <si>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</si>
  <si>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</si>
  <si>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</si>
  <si>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</si>
  <si>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</si>
  <si>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</si>
  <si>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</si>
  <si>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</si>
  <si>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</si>
  <si>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</si>
  <si>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</si>
  <si>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</si>
  <si>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</si>
  <si>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</si>
  <si>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</si>
  <si>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</si>
  <si>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</si>
  <si>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</si>
  <si>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</si>
  <si>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</si>
  <si>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</si>
  <si>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</si>
  <si>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</si>
  <si>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</si>
  <si>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</si>
  <si>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</si>
  <si>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</si>
  <si>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</si>
  <si>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</si>
  <si>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</si>
  <si>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</si>
  <si>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</si>
  <si>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</si>
  <si>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</si>
  <si>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</si>
  <si>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</si>
  <si>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</si>
  <si>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</si>
  <si>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</si>
  <si>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</si>
  <si>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</si>
  <si>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</si>
  <si>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</si>
  <si>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</si>
  <si>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</si>
  <si>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</si>
  <si>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</si>
  <si>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</si>
  <si>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</si>
  <si>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</si>
  <si>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</si>
  <si>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</si>
  <si>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</si>
  <si>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</si>
  <si>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</si>
  <si>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</si>
  <si>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</si>
  <si>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</si>
  <si>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</si>
  <si>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</si>
  <si>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</si>
  <si>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</si>
  <si>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</si>
  <si>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</si>
  <si>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</si>
  <si>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</si>
  <si>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</si>
  <si>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</si>
  <si>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</si>
  <si>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</si>
  <si>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</si>
  <si>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</si>
  <si>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</si>
  <si>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</si>
  <si>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</si>
  <si>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</si>
  <si>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</si>
  <si>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</si>
  <si>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</si>
  <si>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</si>
  <si>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</si>
  <si>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</si>
  <si>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</si>
  <si>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</si>
  <si>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</si>
  <si>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</si>
  <si>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</si>
  <si>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</si>
  <si>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</si>
  <si>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</si>
  <si>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</si>
  <si>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</si>
  <si>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</si>
  <si>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</si>
  <si>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</si>
  <si>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</si>
  <si>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</si>
  <si>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</si>
  <si>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</si>
  <si>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</si>
  <si>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</si>
  <si>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</si>
  <si>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</si>
  <si>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</si>
  <si>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</si>
  <si>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</si>
  <si>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</si>
  <si>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</si>
  <si>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</si>
  <si>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</si>
  <si>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</si>
  <si>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</si>
  <si>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</si>
  <si>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</si>
  <si>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</si>
  <si>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</si>
  <si>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</si>
  <si>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</si>
  <si>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</si>
  <si>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</si>
  <si>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</si>
  <si>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</si>
  <si>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</si>
  <si>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</si>
  <si>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</si>
  <si>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</si>
  <si>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</si>
  <si>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</si>
  <si>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</si>
  <si>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</si>
  <si>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</si>
  <si>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</si>
  <si>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</si>
  <si>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</si>
  <si>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</si>
  <si>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</si>
  <si>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</si>
  <si>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</si>
  <si>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</si>
  <si>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</si>
  <si>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Local collectives led by young Afro-descendant and Indigenous feminists have strengthened their organizational capacities and aligned their narratives, anti-racist, decolonial and feminist approaches</t>
  </si>
  <si>
    <t>Afro-descendant and indigenous youth collectives work together with the community to identify and rehabilitate spaces as safe hubs</t>
  </si>
  <si>
    <r>
      <t>(</t>
    </r>
    <r>
      <rPr>
        <b/>
        <sz val="12"/>
        <color rgb="FF000000"/>
        <rFont val="Calibri"/>
        <family val="2"/>
      </rPr>
      <t>A</t>
    </r>
    <r>
      <rPr>
        <sz val="12"/>
        <color rgb="FF000000"/>
        <rFont val="Calibri"/>
        <family val="2"/>
      </rPr>
      <t>) Identification, rehabilitation and operationalization of an existing communal centre / public space  to create a safe hub for youth to come together. This hub will also function as the offices for the youth collectives and the implementing partners. The space is to be rehabilitated in consultation with the youth and feminist collectives in order to ensure a gender transformative/sensitive space (safe, brave feminist spaces). 
(</t>
    </r>
    <r>
      <rPr>
        <b/>
        <sz val="12"/>
        <color rgb="FF000000"/>
        <rFont val="Calibri"/>
        <family val="2"/>
      </rPr>
      <t>B</t>
    </r>
    <r>
      <rPr>
        <sz val="12"/>
        <color rgb="FF000000"/>
        <rFont val="Calibri"/>
        <family val="2"/>
      </rPr>
      <t>) Methodological support for the identification of an existing community center/public space and rehabilitation of the space to create a safe center for young people to gather in a space free of chauvinism, racism and discrimination</t>
    </r>
  </si>
  <si>
    <t>Creating safe spaces for young women leaders and actors to ensure promotion of collaborative work between afro-colombian and indigenous feminist collectives focusing on women's participation, gender rights of marginalised women and girls, education and employbility of afro-colombian women and girls, etc.</t>
  </si>
  <si>
    <t>EUR 146,000 directly benefiting the youth collectives of which USD 40,000 for equipment (furniture, computers) and USD 45,000 for rent of the Hubs. A monthly lumpsum will be provided to the youth collectives to cover for refreshments during meetings and workshops. It includes a monthly budget for travel within the department. Capacity building is provided by Finance and Partnership Coordinator.</t>
  </si>
  <si>
    <t>Development and implementation of work and sustainability plans for each hub (including maintenance management of physical facilities and equipment, protocols and agreements for the management of the hub, etc.).</t>
  </si>
  <si>
    <t xml:space="preserve">It is sought to maintain spaces where the young Afro-colombian and Indigenous youth leaders (mostly women)  can safely convene and build their strategies and plans for work around SGBV, SRHR, conversations around child marriage, participation for young women leaders in dialogues around bodily autonomy free of external threat, along with political participation of youth. </t>
  </si>
  <si>
    <t>EUR 38,000 directly benefitting youth collectives, for the hiring of an admin assistant in each location from the youth collectives. This line includes capacity building.</t>
  </si>
  <si>
    <t xml:space="preserve">Afro-descendant and Indigenous youth collectives have increased their knowledge and skills on administrative and organizational management, as well as on leadership, political decision-making and advocacy  </t>
  </si>
  <si>
    <t>Provide technical assistance in legal and operational aspects to youth groups for their organizational strengthening</t>
  </si>
  <si>
    <t>Will ensure affirmative action towards representation and participation of women and girls in the capacity building sessions focused at improved technical and organisational capacity</t>
  </si>
  <si>
    <t>USD 5,000 directly benefiting the youth collectives. This is for contracting a lawyer which can support in legal issues, like registration of the collectives. This line also includes capacity building by Finance and Partnership Coordinator.</t>
  </si>
  <si>
    <r>
      <t>(</t>
    </r>
    <r>
      <rPr>
        <b/>
        <sz val="12"/>
        <color rgb="FF000000"/>
        <rFont val="Calibri"/>
        <family val="2"/>
      </rPr>
      <t>A</t>
    </r>
    <r>
      <rPr>
        <sz val="12"/>
        <color rgb="FF000000"/>
        <rFont val="Calibri"/>
        <family val="2"/>
      </rPr>
      <t>) Design and implementation of a program to strengthen advocacy skills under an analysis of: audiences, windows of opportunity, advocacy cycles and citizen shielding and a differential approach to gender and youth to strengthen safe participation mechanisms. Human rights, conflict resolution and communication strategy. 
(</t>
    </r>
    <r>
      <rPr>
        <b/>
        <sz val="12"/>
        <color rgb="FF000000"/>
        <rFont val="Calibri"/>
        <family val="2"/>
      </rPr>
      <t>B</t>
    </r>
    <r>
      <rPr>
        <sz val="12"/>
        <color rgb="FF000000"/>
        <rFont val="Calibri"/>
        <family val="2"/>
      </rPr>
      <t>) Implementation of a toolkit for collaborative leadership (gender and ethnic responsive); toolbox specialized in strengthening skills to work collaboratively with various actors in the ecosystem.
(</t>
    </r>
    <r>
      <rPr>
        <b/>
        <sz val="12"/>
        <color rgb="FF000000"/>
        <rFont val="Calibri"/>
        <family val="2"/>
      </rPr>
      <t>C</t>
    </r>
    <r>
      <rPr>
        <sz val="12"/>
        <color rgb="FF000000"/>
        <rFont val="Calibri"/>
        <family val="2"/>
      </rPr>
      <t>) Design and implementation of an academic program of political training of youth groups (in the 3 regions) with a differential focus on gender and youth to strengthen safe participation mechanisms. Human rights, conflict resolution, communication. 
Training for 18 months</t>
    </r>
  </si>
  <si>
    <t xml:space="preserve">Special measures are in place to ensure equitable particiaption and representation of women and men in the consultations.
Gender responsive approaches for safe participation will be mainstreamed in the advocacy skills sessions and in the implementation of  collaborative leadership toolkit </t>
  </si>
  <si>
    <t>This includes contracts for design of of education material .</t>
  </si>
  <si>
    <t xml:space="preserve">Afro-descendant and indigenous youth collectives participate in exchanges of knowledge on intersectionality, gender, patriarchy, ethnicity and indigenous and Afro-descendant epistemologies </t>
  </si>
  <si>
    <t>Design and implementation of methodologies for the realization of 3 meetings for exchanges of knowledge between groups of young women and men from Afro-descendant and indigenous communities. Realization of exchanges between groups 1 per territory with feminism gender approach and community work through urban art.</t>
  </si>
  <si>
    <t>The exchanges will include sessions on gender specific issues such as sexual violence as a weapon and tactic of war, importance of women's participation and gender perspective in combating gender based violence, peace process and mediation efforts.
Additionally, one of the three meetings will focus on the gender equality approach for the different ethnic groups: Afro-descendants and indigenous people</t>
  </si>
  <si>
    <t>Development and implementation of creative methodologies to use art to create and disseminate gender-sensitive narratives and ethnicities for peacebuilding, based on what youth-led collectives already do</t>
  </si>
  <si>
    <t>Majority of the sensitization work will be done around gender related dimensions of violence and conflict. The outome will contribute to addressing gender inequality in access and decision making, and ultimately in conflict resolution and peacebuilding</t>
  </si>
  <si>
    <t>USD 43,000 directly benefits the youth collectives for the hiring of facilitators from the collectives (2 per location) who will implement the activities, reaching 3,800 youth. The facilitators will receive a technical training by the Child Protection and PSS Coordinator.
Budget also includes autonomous exchange spaces per region to prepare for the knoweledge exchange</t>
  </si>
  <si>
    <t xml:space="preserve">Implementation of a mentoring program for Afro-descendant and indigenous youth groups to promote the construction of a youth-led agenda for the consolidation of local peace from an Afrofeminist and decolonial feminist perspective 
</t>
  </si>
  <si>
    <t xml:space="preserve">While gender equality is not the main purpose of this activity, majority of action plan will focus on afro-feminist and decolonial feminist epsitemologies and importance of gender perspective in peacebuilding.
Gender equality conversations emerging from afro-colombian and indigenous feminist epistemologies are mainstreamed in the consolidation of the local peace agenda as well as in the academic programme for the youth groups. </t>
  </si>
  <si>
    <t>USD 32,000 directly benefiting the youth collectives for mentoring (capacity building) by the Protection and Gender Officers, Project Officers and Child Protection and PSS Coordinator..</t>
  </si>
  <si>
    <t>Afro-descendant and Indigenous youth collectives, particularly young women, have strengthened protection mechanisms and support networks for young people and civil society members who speak out on political and/or societal issues or participate in political processes.</t>
  </si>
  <si>
    <t xml:space="preserve">Indigenous and Afro-descendant young women and men are supported in forming an autonomous observatory that monitors and generates reports on protection risks related to political participation with gender, youth and ethnic perspectives </t>
  </si>
  <si>
    <r>
      <rPr>
        <sz val="12"/>
        <color rgb="FF000000"/>
        <rFont val="Calibri"/>
        <family val="2"/>
      </rPr>
      <t>(</t>
    </r>
    <r>
      <rPr>
        <b/>
        <sz val="12"/>
        <color rgb="FF000000"/>
        <rFont val="Calibri"/>
        <family val="2"/>
      </rPr>
      <t>A</t>
    </r>
    <r>
      <rPr>
        <sz val="12"/>
        <color rgb="FF000000"/>
        <rFont val="Calibri"/>
        <family val="2"/>
      </rPr>
      <t>) Design and implementation of a system for collecting and analyzing data on protection risks in the three locations. 
(</t>
    </r>
    <r>
      <rPr>
        <b/>
        <sz val="12"/>
        <color rgb="FF000000"/>
        <rFont val="Calibri"/>
        <family val="2"/>
      </rPr>
      <t>B</t>
    </r>
    <r>
      <rPr>
        <sz val="12"/>
        <color rgb="FF000000"/>
        <rFont val="Calibri"/>
        <family val="2"/>
      </rPr>
      <t>) Strengthen a participatory and community monitoring strategy that contributes to the functioning of the autonomous observatory</t>
    </r>
  </si>
  <si>
    <t>(A) Monitoring and Assessment of security will be undertaken with the aim of policy reform where the ToR considers security implications for women and men and response to violence against women and girls. (B) the observatory will also include monitoring of gender specific protection risks.
It is important to mention that this participatory monitoring strategy will be led by each of the communities, which are mostly women and young people; likewise, that the categories will contemplate intersectionality in terms of gender, youth, ethnicity and class.</t>
  </si>
  <si>
    <t>EUR 13,000 directly benefiting youth. Aim to handover the system to the youth collectives. Budget includes a IT consultant (USD 4,500), procurement of software (USD 2,500) and annual subscription for the softward. The IT consultant will travel to all locations for training.
It also includes a consultancy contract for monitoring strategy</t>
  </si>
  <si>
    <t>Publication and dissemination of an annual report on protection risks and cases occurring in communities, as well as strategies for change and peacebuilding that can be replicated in other communities</t>
  </si>
  <si>
    <t xml:space="preserve">A big part of the report will also highlight security and protection risks for women and girls especially from a gender perspective with the aim of demanding better protection for young women leaders in peacebuilding work in order to increase their meaningful participation in the PB process. </t>
  </si>
  <si>
    <t>Budget includes printing of the annual reports, as well as annual events in each location to disseminate the report.</t>
  </si>
  <si>
    <t>Young women and men from Afro-descendant and Indigenous communities have developed contextualized digital and analogue tools, as mechanisms for self-protection and community protection</t>
  </si>
  <si>
    <t>Mapping of key actors of formal and informal protection systems for prevention and response to protection risks associated with political participation</t>
  </si>
  <si>
    <t>Depending on the kind of protections risks will be mapped. However, the mapping excercise will identify gender specific threats to women leaders in their political participation. 
The mapping must necessarily contemplate the differentiated risks facing the body of women and young people in order to be able to carry out a broad and complete exercise around the effects of women and young people, this to provide safe tools for participation</t>
  </si>
  <si>
    <t>Budget includes support of Protection &amp; Gender Officers and Child Protection &amp; PSS Coordinator</t>
  </si>
  <si>
    <t xml:space="preserve">Adaptation, implementation and socialization of online (App/ OJO) and offline security protocols for the protection of young women and men from Afro-descendant and indigenous communities     </t>
  </si>
  <si>
    <t>if not more women, the activity will ensure equal number of women and men. While the protocol will also have self-protection components for SGBV risks for young women and girls.
Secondly, there will be an adaptation to the security protocols from a gender perspective. This in order to provide differentiated tools for women when developing protocols and using the tools.</t>
  </si>
  <si>
    <t>Afro-descendant and Indigenous youth facilitate and promote community-led initiatives aimed at enhancing the protection of youth involved in political and peacebuilding processes.</t>
  </si>
  <si>
    <t xml:space="preserve">Consolidation of the hub as a safe, brave feminist space. </t>
  </si>
  <si>
    <t>Ensuring, equal number of women and men (and representation of non-binary identities) in consultations for the development of toolbox. The toolbox will include tools for awareness raising campaigns and outreach around Prevention of Sexual Exploitation Abuse and Harassment (PSEAH).</t>
  </si>
  <si>
    <t>USD 4,000 directly benefitting youth. This includes the support of the Protection &amp; Gender officers.</t>
  </si>
  <si>
    <r>
      <rPr>
        <sz val="12"/>
        <color rgb="FF000000"/>
        <rFont val="Calibri"/>
        <family val="2"/>
      </rPr>
      <t>(</t>
    </r>
    <r>
      <rPr>
        <b/>
        <sz val="12"/>
        <color rgb="FF000000"/>
        <rFont val="Calibri"/>
        <family val="2"/>
      </rPr>
      <t>A</t>
    </r>
    <r>
      <rPr>
        <sz val="12"/>
        <color rgb="FF000000"/>
        <rFont val="Calibri"/>
        <family val="2"/>
      </rPr>
      <t>) Process of technical strengthening in community-led protection and mentoring for the constitution of community strategies for the prevention of risks associated with political participation and conflict to ensure safe participation. 
(</t>
    </r>
    <r>
      <rPr>
        <b/>
        <sz val="12"/>
        <color rgb="FF000000"/>
        <rFont val="Calibri"/>
        <family val="2"/>
      </rPr>
      <t>B</t>
    </r>
    <r>
      <rPr>
        <sz val="12"/>
        <color rgb="FF000000"/>
        <rFont val="Calibri"/>
        <family val="2"/>
      </rPr>
      <t>) Promote a meeting between the three zones to build a map of risks and build a path of self-protection and resistance based on the knowledge and practices of the participating communities, strengthening them with digital tools.</t>
    </r>
  </si>
  <si>
    <t>As most of the life threats are targeted at women human rights defenders due to their gender identity. Hence, this action will aim at special measures to ensure that women leaders are able to safely advocate for the rights of their communities and increase their participation in peacebuilding process. 
One of the main objectives of the project: Increasing participation of afro-colombian and indigenous women and girls with the aim of afro-feminist and de-colonial feminist perspective is incroporated in the peacebuilding efforts of the state.
The meeting foresees the meeting of the three communities, which are led by women and youth. A meeting is proposed that enables the exchange of knowledge and practices in the key of self-protection and resistance, which in the indigenous and Afro case has been millenary, also thanks to the learning of the adult women of the population group.</t>
  </si>
  <si>
    <t>USD 17,000 for communities to initiate 30 implementation plans for community led protection for youth at risk. A communication consultant and community assistant (from the youth collectives) will support the process.</t>
  </si>
  <si>
    <t>Consolidation of a communication and visibility campaign</t>
  </si>
  <si>
    <t xml:space="preserve">Based on the gender analysis special measures will be taken to ensure that equal numbers of men and women are participating in the consultation for the development of communication strategy. 
Secondly, the campaign will have targeted messages for women and men around gender equality and awareness generation around prevalent SGBV risks for afro-colombian and indigenous communities.
The pieces of communication that will be the product of the communication strategy will be built from a gender perspective and the messages that will be consolidated are directly linked to the participation of women and youth, as well as to mitigate their security risks. Communication is conceived as a tool of sensitivity to the issue it convenes, but also as a protective shield for the communities that decide to make themselves visible or their leaders.
</t>
  </si>
  <si>
    <t>Includes contractor for communication strategy.</t>
  </si>
  <si>
    <t>Regional, traditional local authorities and communities have improved their knowledge and perceptions of the participation of young people and women from Afro-descendant and indigenous communities regarding their perspectives, ambitions and needs in local and regional peacebuilding and political processes</t>
  </si>
  <si>
    <t>Afro-descendant and Indigenous youth, particularly young women, participate in participation scenarios with decision-makers from local and national state institutions and train them on youth-sensitive, ethnic-sensitive and gender-responsive policies, programming and thinking</t>
  </si>
  <si>
    <r>
      <rPr>
        <sz val="12"/>
        <color rgb="FF000000"/>
        <rFont val="Calibri"/>
        <family val="2"/>
      </rPr>
      <t>(</t>
    </r>
    <r>
      <rPr>
        <b/>
        <sz val="12"/>
        <color rgb="FF000000"/>
        <rFont val="Calibri"/>
        <family val="2"/>
      </rPr>
      <t>A</t>
    </r>
    <r>
      <rPr>
        <sz val="12"/>
        <color rgb="FF000000"/>
        <rFont val="Calibri"/>
        <family val="2"/>
      </rPr>
      <t>) Mapping of key political actors, stakeholders and intersectoral participation spaces at the local and regional level. 
(</t>
    </r>
    <r>
      <rPr>
        <b/>
        <sz val="12"/>
        <color rgb="FF000000"/>
        <rFont val="Calibri"/>
        <family val="2"/>
      </rPr>
      <t>B</t>
    </r>
    <r>
      <rPr>
        <sz val="12"/>
        <color rgb="FF000000"/>
        <rFont val="Calibri"/>
        <family val="2"/>
      </rPr>
      <t>) Methodological support to the construction of the mapping of key political actors and spaces for participation at the local and regional level, emphasizing the existing grassroots organizations in the territories.</t>
    </r>
  </si>
  <si>
    <t>Facilitate preparatory meetings with public officials and local government actors prior to youth-led training sessions</t>
  </si>
  <si>
    <t>Given that historically women and girls have limited participation in decision making spaces, special measures will be taken to ensure at least equal number of women and men are represented in the agreement signing for quorum
It is expected that these previous meetings will be led by women and that the necessary issues will be addressed to advance the visibility of these population groups</t>
  </si>
  <si>
    <t>Conducting youth-led training sessions for institutional actors, in which young people train decision-makers and stakeholders on intersectionality, gender, patriarchy, ethnicity and indigenous and Afro-descendant epistemologies, to strengthen the assertive application of public policies and institutional programs</t>
  </si>
  <si>
    <t>As one of the aspects on which the youth collectives will increase their skills and advocate for with the institutional actor will also focus on gender responsive public policies, institutional programming and peacebuilding process.</t>
  </si>
  <si>
    <t>USD 31,000 directly benefiting youth collectives, e.g. for hiring 6 facilitators from the collectives.. 4 sessions in each location to be organised. This includes the support of the Protection &amp; Gender officer, the Project Officer and the Child Protection and PSS Coordinator.</t>
  </si>
  <si>
    <t>Youth collectives design and organize advocacy initiatives for communities on Afro-feminist, Indigenous and decolonial feminist perspectives in peacebuilding processes and political decision-making</t>
  </si>
  <si>
    <t>Design and implementation of a communication and advocacy strategy for each of the locations</t>
  </si>
  <si>
    <t xml:space="preserve"> As part of the advocacy and awareness raising campaign will focus on gender issues and women's participation and will have targeted messages for women and men </t>
  </si>
  <si>
    <t>This includes travel for participants and consultant for communication strategy</t>
  </si>
  <si>
    <t>Co-creation and deployment of awareness and promotion campaigns led by youth groups in new formats and with online and offline reach</t>
  </si>
  <si>
    <t>The co-creation process will ensure will sought that the participating public is 60% women. While the awareness and promotion campaign will also focus on gender specific issues around SGBV, child marriage and several others issues identified by the youth collectives. 
The communication campaigns incorporate the gender approach in their content and production.</t>
  </si>
  <si>
    <t>Consolidation of a decalogue (illustrated guide) of good practices in leadership and advocacy in ethnic communities, including lessons learned and tactics with the potential to be replicated in communities with similar characteristics</t>
  </si>
  <si>
    <t>The decalogue will include lessons from afro-colombian, indigenous and decolonial feminist epistemologies as tools for gender responsive/feminist leadership models.
Likewise, it will be sought that the participating public is 60% women.</t>
  </si>
  <si>
    <t>USD 14,000 directly benefiting youth collectives. A consultant is included for the production of the documentary, this is preferably somebody from the youth collectives. Next consultant communication will guide the process during the project duration, together with a communication assistant from one of the youth collectives.</t>
  </si>
  <si>
    <t xml:space="preserve">Production of a documentary on the analysis of the conflict and with a vision of peace from a youth, Afrofeminist and indigenous perspective, also reflecting on the achievements of the project </t>
  </si>
  <si>
    <t>Gender analysis will be mainstreamed in the documentary on conflict analysis and will highlight gendered impact of the conflict.
Additionally, the documentary will incorporate afro-feminists and decolonial feminists epistemologies around the notion of territorial peace</t>
  </si>
  <si>
    <t>USD 14,000 directly benefiting youth collectives. A consultant is included for the production of the documentary, this is preferably somebody from the youth collectives. A communication consultant will guide the process during the project duration, together with a communication assistant from one of the youth collectives.</t>
  </si>
  <si>
    <r>
      <t>(</t>
    </r>
    <r>
      <rPr>
        <b/>
        <sz val="12"/>
        <color rgb="FF000000"/>
        <rFont val="Calibri"/>
        <family val="2"/>
      </rPr>
      <t>A</t>
    </r>
    <r>
      <rPr>
        <sz val="12"/>
        <color rgb="FF000000"/>
        <rFont val="Calibri"/>
        <family val="2"/>
      </rPr>
      <t>) Educational and peacebuilding activities in each territory to reflect on the ethnic chapter of the peace agreement and strengthen community protection structures
(</t>
    </r>
    <r>
      <rPr>
        <b/>
        <sz val="12"/>
        <color rgb="FF000000"/>
        <rFont val="Calibri"/>
        <family val="2"/>
      </rPr>
      <t>B</t>
    </r>
    <r>
      <rPr>
        <sz val="12"/>
        <color rgb="FF000000"/>
        <rFont val="Calibri"/>
        <family val="2"/>
      </rPr>
      <t>) Information sessions on the implementation of the ethnic chapter of the agreement for delegates from the Municipal Youth Council, ethnic organizations, communities, school boards and others</t>
    </r>
  </si>
  <si>
    <t>As part of the advocacy and awareness raising campaign will focus on gender issues and women's participation
Additionally, one of the educatial and peacebuilding activities will focus on the gender equality approach for the different ethnic groups as mentioned in the ethnic chapter of the peacce agreement</t>
  </si>
  <si>
    <t>USD 25,000 directly benefiting the youth collective (includes capacity building), partly used for hiring 6 facilitators from the youth collectives.
Budget also includes travel of participants.</t>
  </si>
  <si>
    <t xml:space="preserve">Carrying out a closing event with regional, traditional and local authorities as well as community members and other relevant stakeholders. </t>
  </si>
  <si>
    <t xml:space="preserve">Each event will highlight the peace agreements commitment towards improved participation of marginalised women and girls in the decision making processes. </t>
  </si>
  <si>
    <t>Staffing</t>
  </si>
  <si>
    <t>The project staff will also have personnels focused on implementation of activities with youth collectives with the main focus on gender, participation and PSEAH considerations.
Ensuring alignment with the gender equality narratives and requirements of the project, while ensuring safe and  equitable participation of marginalised gender identities.</t>
  </si>
  <si>
    <t>Includes Sr Project Coordinator and support from War Child coordination team (Log Security Coordinator, HR Coordinator, Program Manager and Finance Coordinator)</t>
  </si>
  <si>
    <t>Diverse items</t>
  </si>
  <si>
    <t>N.A.</t>
  </si>
  <si>
    <t>This includes security training, laptops for field team, service contracts for accountants services and lawyer, office rent in project location, and contribution to office rent in Bogota</t>
  </si>
  <si>
    <t>M&amp;E team and equipment</t>
  </si>
  <si>
    <t>Thsi includes contribution to M&amp;E Coordinator, a M&amp;E officer based in the project location, 2 laptops and tablets to collect data, and a budget for base- and endline</t>
  </si>
  <si>
    <t>External Evaluation</t>
  </si>
  <si>
    <t>External Audit</t>
  </si>
  <si>
    <t>EXPENSES UNTIL 202309</t>
  </si>
  <si>
    <t>%EXPENSES</t>
  </si>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</sst>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_-&quot;XDR&quot;* #,##0.00_-;\-&quot;XDR&quot;* #,##0.00_-;_-&quot;XDR&quot;* &quot;-&quot;??_-;_-@_-"/>
    <numFmt numFmtId="167" formatCode="_-[$$-409]* #,##0.00_ ;_-[$$-409]* \-#,##0.00\ ;_-[$$-409]* &quot;-&quot;??_ ;_-@_ "/>
  </numFmts>
  <fonts count="30">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2"/>
      <color theme="1"/>
      <name val="Calibri (Body)"/>
    </font>
    <font>
      <sz val="12"/>
      <color rgb="FF000000"/>
      <name val="Calibri"/>
      <family val="2"/>
    </font>
    <font>
      <b/>
      <sz val="12"/>
      <color rgb="FF000000"/>
      <name val="Calibri"/>
      <family val="2"/>
    </font>
    <font>
      <i/>
      <sz val="12"/>
      <color theme="1"/>
      <name val="Calibri"/>
      <family val="2"/>
      <scheme val="minor"/>
    </font>
    <font>
      <i/>
      <sz val="12"/>
      <color rgb="FF000000"/>
      <name val="Calibri"/>
      <family val="2"/>
      <scheme val="minor"/>
    </font>
    <font>
      <sz val="12"/>
      <color rgb="FF000000"/>
      <name val="Calibri (Body)"/>
    </font>
    <font>
      <sz val="12"/>
      <color rgb="FF000000"/>
      <name val="Calibri"/>
      <family val="2"/>
      <scheme val="minor"/>
    </font>
    <font>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4" tint="0.79998168889431442"/>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cellStyleXfs>
  <cellXfs count="32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3" fillId="0" borderId="6" xfId="0" applyFont="1" applyBorder="1"/>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164" fontId="2" fillId="2" borderId="3" xfId="0" applyNumberFormat="1" applyFont="1" applyFill="1" applyBorder="1" applyAlignment="1">
      <alignment horizontal="center"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40" xfId="0" applyFont="1" applyFill="1" applyBorder="1" applyAlignment="1">
      <alignment horizontal="center" wrapText="1"/>
    </xf>
    <xf numFmtId="164" fontId="2" fillId="2" borderId="3" xfId="0" applyNumberFormat="1" applyFont="1" applyFill="1" applyBorder="1" applyAlignment="1">
      <alignment wrapText="1"/>
    </xf>
    <xf numFmtId="0" fontId="6" fillId="2" borderId="40" xfId="0" applyFont="1" applyFill="1" applyBorder="1" applyAlignment="1">
      <alignment vertical="center" wrapText="1"/>
    </xf>
    <xf numFmtId="164" fontId="2" fillId="2" borderId="40"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9"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5"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1" applyFont="1" applyFill="1" applyBorder="1" applyAlignment="1">
      <alignment wrapText="1"/>
    </xf>
    <xf numFmtId="16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4" fontId="2" fillId="2" borderId="38"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9" xfId="0" applyFont="1" applyFill="1" applyBorder="1" applyAlignment="1">
      <alignment horizontal="left" vertical="center" wrapText="1"/>
    </xf>
    <xf numFmtId="16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2" fillId="2" borderId="15" xfId="1" applyFont="1" applyFill="1" applyBorder="1" applyAlignment="1" applyProtection="1">
      <alignment vertical="center" wrapText="1"/>
    </xf>
    <xf numFmtId="0" fontId="2" fillId="2" borderId="40"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5" xfId="1" applyFont="1" applyFill="1" applyBorder="1" applyAlignment="1" applyProtection="1">
      <alignment vertical="center" wrapText="1"/>
    </xf>
    <xf numFmtId="164" fontId="2" fillId="2" borderId="41" xfId="1" applyFont="1" applyFill="1" applyBorder="1" applyAlignment="1" applyProtection="1">
      <alignment vertical="center" wrapText="1"/>
    </xf>
    <xf numFmtId="164"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4" borderId="43" xfId="0" applyFont="1" applyFill="1" applyBorder="1" applyAlignment="1">
      <alignment vertical="center" wrapText="1"/>
    </xf>
    <xf numFmtId="164"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4" fontId="2" fillId="2" borderId="50" xfId="1" applyFont="1" applyFill="1" applyBorder="1" applyAlignment="1" applyProtection="1">
      <alignment vertical="center" wrapText="1"/>
    </xf>
    <xf numFmtId="164" fontId="2" fillId="2" borderId="0" xfId="1" applyFont="1" applyFill="1" applyBorder="1" applyAlignment="1">
      <alignment wrapText="1"/>
    </xf>
    <xf numFmtId="164" fontId="2" fillId="2" borderId="53" xfId="1" applyFont="1" applyFill="1" applyBorder="1" applyAlignment="1">
      <alignment wrapText="1"/>
    </xf>
    <xf numFmtId="0" fontId="7" fillId="2" borderId="35" xfId="0" applyFont="1" applyFill="1" applyBorder="1" applyAlignment="1">
      <alignment vertical="center" wrapText="1"/>
    </xf>
    <xf numFmtId="164" fontId="2" fillId="2" borderId="12" xfId="0" applyNumberFormat="1" applyFont="1" applyFill="1" applyBorder="1" applyAlignment="1">
      <alignment wrapText="1"/>
    </xf>
    <xf numFmtId="164" fontId="2" fillId="2" borderId="13" xfId="1" applyFont="1" applyFill="1" applyBorder="1" applyAlignment="1" applyProtection="1">
      <alignment wrapText="1"/>
    </xf>
    <xf numFmtId="164" fontId="2" fillId="2" borderId="14" xfId="1" applyFont="1" applyFill="1" applyBorder="1" applyAlignment="1">
      <alignment wrapText="1"/>
    </xf>
    <xf numFmtId="164" fontId="2" fillId="2" borderId="26" xfId="1" applyFont="1" applyFill="1" applyBorder="1" applyAlignment="1">
      <alignment wrapText="1"/>
    </xf>
    <xf numFmtId="164" fontId="2" fillId="2" borderId="21" xfId="0" applyNumberFormat="1" applyFont="1" applyFill="1" applyBorder="1" applyAlignment="1">
      <alignment wrapText="1"/>
    </xf>
    <xf numFmtId="0" fontId="2" fillId="2" borderId="28" xfId="0" applyFont="1" applyFill="1" applyBorder="1" applyAlignment="1">
      <alignment wrapText="1"/>
    </xf>
    <xf numFmtId="0" fontId="2" fillId="2" borderId="52" xfId="0" applyFont="1" applyFill="1" applyBorder="1" applyAlignment="1">
      <alignment horizontal="center" wrapText="1"/>
    </xf>
    <xf numFmtId="164" fontId="2" fillId="2" borderId="2" xfId="0" applyNumberFormat="1" applyFont="1" applyFill="1" applyBorder="1" applyAlignment="1">
      <alignment horizontal="center" wrapText="1"/>
    </xf>
    <xf numFmtId="0" fontId="16" fillId="0" borderId="0" xfId="0" applyFont="1" applyAlignment="1">
      <alignment wrapText="1"/>
    </xf>
    <xf numFmtId="9" fontId="2" fillId="3" borderId="9" xfId="2" applyFont="1" applyFill="1" applyBorder="1" applyAlignment="1" applyProtection="1">
      <alignment vertical="center" wrapText="1"/>
      <protection locked="0"/>
    </xf>
    <xf numFmtId="9" fontId="2" fillId="3" borderId="32" xfId="2" applyFont="1" applyFill="1" applyBorder="1" applyAlignment="1" applyProtection="1">
      <alignment vertical="center" wrapText="1"/>
      <protection locked="0"/>
    </xf>
    <xf numFmtId="164" fontId="2" fillId="2" borderId="15" xfId="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3" fillId="0" borderId="0" xfId="1" applyFont="1" applyBorder="1" applyAlignment="1">
      <alignment wrapText="1"/>
    </xf>
    <xf numFmtId="164" fontId="2"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3" fillId="2" borderId="13" xfId="0" applyFont="1" applyFill="1" applyBorder="1" applyAlignment="1">
      <alignment wrapText="1"/>
    </xf>
    <xf numFmtId="9" fontId="3"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0" fontId="1" fillId="2"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0" fillId="0" borderId="0" xfId="1" applyFont="1" applyFill="1" applyBorder="1" applyAlignment="1">
      <alignment vertical="center" wrapText="1"/>
    </xf>
    <xf numFmtId="9" fontId="3" fillId="0" borderId="0" xfId="2" applyFont="1" applyFill="1" applyBorder="1" applyAlignment="1">
      <alignment wrapText="1"/>
    </xf>
    <xf numFmtId="0" fontId="11" fillId="6"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0" fontId="17" fillId="0" borderId="0" xfId="0" applyFont="1" applyAlignment="1">
      <alignment horizontal="left" vertical="top" wrapText="1"/>
    </xf>
    <xf numFmtId="0" fontId="2" fillId="0" borderId="0" xfId="0" applyFont="1" applyAlignment="1">
      <alignment horizontal="center" vertical="center" wrapText="1"/>
    </xf>
    <xf numFmtId="0" fontId="19" fillId="0" borderId="57" xfId="0" applyFont="1" applyBorder="1" applyAlignment="1">
      <alignment horizontal="left" wrapText="1"/>
    </xf>
    <xf numFmtId="0" fontId="2" fillId="2" borderId="5"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9" xfId="0" applyNumberFormat="1" applyFont="1" applyFill="1" applyBorder="1" applyAlignment="1">
      <alignment vertical="center" wrapText="1"/>
    </xf>
    <xf numFmtId="164" fontId="1" fillId="2" borderId="2" xfId="0" applyNumberFormat="1"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0" fontId="1" fillId="0" borderId="0" xfId="0" applyFont="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164" fontId="1" fillId="0" borderId="40" xfId="0" applyNumberFormat="1" applyFont="1" applyBorder="1" applyAlignment="1" applyProtection="1">
      <alignment wrapText="1"/>
      <protection locked="0"/>
    </xf>
    <xf numFmtId="164" fontId="1" fillId="3" borderId="40"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4" fontId="1" fillId="2" borderId="40" xfId="0" applyNumberFormat="1" applyFont="1" applyFill="1" applyBorder="1" applyAlignment="1">
      <alignment wrapText="1"/>
    </xf>
    <xf numFmtId="164" fontId="1" fillId="2" borderId="51"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52" xfId="0" applyNumberFormat="1" applyFont="1" applyFill="1" applyBorder="1" applyAlignment="1">
      <alignment wrapText="1"/>
    </xf>
    <xf numFmtId="164" fontId="1" fillId="2" borderId="50" xfId="0" applyNumberFormat="1" applyFont="1" applyFill="1" applyBorder="1" applyAlignment="1">
      <alignment wrapText="1"/>
    </xf>
    <xf numFmtId="164" fontId="1" fillId="2" borderId="14"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39" xfId="0" applyNumberFormat="1" applyFont="1" applyFill="1" applyBorder="1" applyAlignment="1">
      <alignment wrapText="1"/>
    </xf>
    <xf numFmtId="164" fontId="1" fillId="2" borderId="15" xfId="0" applyNumberFormat="1" applyFont="1" applyFill="1" applyBorder="1" applyAlignment="1">
      <alignment wrapText="1"/>
    </xf>
    <xf numFmtId="164" fontId="1" fillId="2" borderId="54" xfId="1" applyFont="1" applyFill="1" applyBorder="1" applyAlignment="1" applyProtection="1">
      <alignment wrapText="1"/>
    </xf>
    <xf numFmtId="164" fontId="1" fillId="2" borderId="30" xfId="1" applyFont="1" applyFill="1" applyBorder="1" applyAlignment="1">
      <alignment wrapText="1"/>
    </xf>
    <xf numFmtId="164" fontId="1" fillId="2" borderId="9" xfId="1" applyFont="1" applyFill="1" applyBorder="1" applyAlignment="1">
      <alignment wrapText="1"/>
    </xf>
    <xf numFmtId="164" fontId="1" fillId="2" borderId="3" xfId="1" applyFont="1" applyFill="1" applyBorder="1" applyAlignment="1">
      <alignment vertical="center" wrapText="1"/>
    </xf>
    <xf numFmtId="0" fontId="23" fillId="0" borderId="3" xfId="0" applyFont="1" applyBorder="1" applyAlignment="1" applyProtection="1">
      <alignment horizontal="left" vertical="center" wrapText="1"/>
      <protection locked="0"/>
    </xf>
    <xf numFmtId="0" fontId="25" fillId="3" borderId="3" xfId="1" applyNumberFormat="1" applyFont="1" applyFill="1" applyBorder="1" applyAlignment="1" applyProtection="1">
      <alignment horizontal="center" vertical="center" wrapText="1"/>
      <protection locked="0"/>
    </xf>
    <xf numFmtId="0" fontId="1" fillId="3" borderId="3" xfId="1" applyNumberFormat="1" applyFont="1" applyFill="1" applyBorder="1" applyAlignment="1" applyProtection="1">
      <alignment horizontal="center" vertical="center" wrapText="1"/>
      <protection locked="0"/>
    </xf>
    <xf numFmtId="9" fontId="26" fillId="0" borderId="3" xfId="2" quotePrefix="1" applyFont="1" applyBorder="1" applyAlignment="1" applyProtection="1">
      <alignment horizontal="center" vertical="center" wrapText="1"/>
      <protection locked="0"/>
    </xf>
    <xf numFmtId="49" fontId="1" fillId="0" borderId="3" xfId="1" applyNumberFormat="1" applyFont="1" applyBorder="1" applyAlignment="1" applyProtection="1">
      <alignment horizontal="center" vertical="center" wrapText="1"/>
      <protection locked="0"/>
    </xf>
    <xf numFmtId="164" fontId="26" fillId="0" borderId="3" xfId="1" applyFont="1" applyBorder="1" applyAlignment="1" applyProtection="1">
      <alignment horizontal="center" vertical="center" wrapText="1"/>
      <protection locked="0"/>
    </xf>
    <xf numFmtId="0" fontId="25" fillId="0" borderId="3" xfId="1" applyNumberFormat="1" applyFont="1" applyBorder="1" applyAlignment="1" applyProtection="1">
      <alignment horizontal="center" vertical="center" wrapText="1"/>
      <protection locked="0"/>
    </xf>
    <xf numFmtId="164" fontId="29" fillId="0" borderId="3" xfId="1" applyFont="1" applyBorder="1" applyAlignment="1" applyProtection="1">
      <alignment horizontal="center" vertical="center" wrapText="1"/>
      <protection locked="0"/>
    </xf>
    <xf numFmtId="164" fontId="25" fillId="0" borderId="3" xfId="1" applyFont="1" applyBorder="1" applyAlignment="1" applyProtection="1">
      <alignment horizontal="center" vertical="center" wrapText="1"/>
      <protection locked="0"/>
    </xf>
    <xf numFmtId="0" fontId="26" fillId="0" borderId="3" xfId="1" applyNumberFormat="1" applyFont="1" applyBorder="1" applyAlignment="1" applyProtection="1">
      <alignment horizontal="center" vertical="center" wrapText="1"/>
      <protection locked="0"/>
    </xf>
    <xf numFmtId="0" fontId="23" fillId="7" borderId="3" xfId="0" applyFont="1" applyFill="1" applyBorder="1" applyAlignment="1" applyProtection="1">
      <alignment horizontal="left" vertical="center" wrapText="1"/>
      <protection locked="0"/>
    </xf>
    <xf numFmtId="49" fontId="29" fillId="0" borderId="3" xfId="1" applyNumberFormat="1"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43" fontId="0" fillId="0" borderId="0" xfId="0" applyNumberFormat="1" applyProtection="1">
      <protection locked="0"/>
    </xf>
    <xf numFmtId="9" fontId="28" fillId="0" borderId="3" xfId="2"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164" fontId="25" fillId="0" borderId="3" xfId="1" applyFont="1" applyBorder="1" applyAlignment="1" applyProtection="1">
      <alignment vertical="center" wrapText="1"/>
      <protection locked="0"/>
    </xf>
    <xf numFmtId="0" fontId="17" fillId="0" borderId="0" xfId="0" applyFont="1" applyAlignment="1">
      <alignment horizontal="left" vertical="top" wrapText="1"/>
    </xf>
    <xf numFmtId="0" fontId="2" fillId="2" borderId="5"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0" borderId="0" xfId="0" applyFont="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7" fillId="3" borderId="3" xfId="0" applyFont="1" applyFill="1" applyBorder="1" applyAlignment="1" applyProtection="1">
      <alignment horizontal="left" vertical="top" wrapText="1"/>
      <protection locked="0"/>
    </xf>
    <xf numFmtId="49" fontId="22"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19" fillId="0" borderId="57" xfId="0" applyFont="1" applyBorder="1" applyAlignment="1">
      <alignment horizontal="left"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xf>
    <xf numFmtId="164" fontId="2" fillId="2" borderId="40" xfId="1" applyFont="1" applyFill="1" applyBorder="1" applyAlignment="1" applyProtection="1">
      <alignment horizontal="center" vertical="center" wrapText="1"/>
    </xf>
    <xf numFmtId="0" fontId="2" fillId="4" borderId="42" xfId="0" applyFont="1" applyFill="1" applyBorder="1" applyAlignment="1">
      <alignment horizontal="center" vertical="center" wrapText="1"/>
    </xf>
    <xf numFmtId="0" fontId="2" fillId="4" borderId="44" xfId="0" applyFont="1" applyFill="1" applyBorder="1" applyAlignment="1">
      <alignment horizontal="center" vertical="center" wrapText="1"/>
    </xf>
    <xf numFmtId="164" fontId="2" fillId="2" borderId="32"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2" xfId="0" applyFont="1" applyFill="1" applyBorder="1" applyAlignment="1">
      <alignment horizontal="center" wrapText="1"/>
    </xf>
    <xf numFmtId="0" fontId="2" fillId="2" borderId="55" xfId="0" applyFont="1" applyFill="1" applyBorder="1" applyAlignment="1">
      <alignment horizontal="center" vertical="center" wrapText="1"/>
    </xf>
    <xf numFmtId="0" fontId="2" fillId="2" borderId="3" xfId="0" applyFont="1" applyFill="1" applyBorder="1" applyAlignment="1">
      <alignment horizontal="left" wrapText="1"/>
    </xf>
    <xf numFmtId="0" fontId="2" fillId="2" borderId="30"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164" fontId="3" fillId="2" borderId="45" xfId="0" applyNumberFormat="1" applyFont="1" applyFill="1" applyBorder="1" applyAlignment="1">
      <alignment horizontal="center"/>
    </xf>
    <xf numFmtId="164" fontId="3" fillId="2" borderId="46" xfId="0" applyNumberFormat="1" applyFont="1" applyFill="1" applyBorder="1" applyAlignment="1">
      <alignment horizontal="center"/>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3" fillId="2" borderId="42" xfId="0" applyFont="1" applyFill="1" applyBorder="1" applyAlignment="1">
      <alignment horizontal="left"/>
    </xf>
    <xf numFmtId="0" fontId="3" fillId="2" borderId="43" xfId="0" applyFont="1" applyFill="1" applyBorder="1" applyAlignment="1">
      <alignment horizontal="left"/>
    </xf>
    <xf numFmtId="0" fontId="3" fillId="2" borderId="44"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21"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8" borderId="54"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46" xfId="0" applyFont="1" applyFill="1" applyBorder="1" applyAlignment="1">
      <alignment horizontal="center" vertical="center" wrapText="1"/>
    </xf>
    <xf numFmtId="0" fontId="2" fillId="8" borderId="39" xfId="0" applyFont="1" applyFill="1" applyBorder="1" applyAlignment="1">
      <alignment horizontal="center" vertical="center" wrapText="1"/>
    </xf>
    <xf numFmtId="164" fontId="1" fillId="0" borderId="10" xfId="0" applyNumberFormat="1" applyFont="1" applyBorder="1" applyAlignment="1">
      <alignment wrapText="1"/>
    </xf>
    <xf numFmtId="10" fontId="1" fillId="0" borderId="46" xfId="2" applyNumberFormat="1" applyFont="1" applyFill="1" applyBorder="1" applyAlignment="1">
      <alignment horizontal="center" wrapText="1"/>
    </xf>
    <xf numFmtId="164" fontId="1" fillId="0" borderId="39" xfId="0" applyNumberFormat="1" applyFont="1" applyBorder="1" applyAlignment="1">
      <alignment wrapText="1"/>
    </xf>
    <xf numFmtId="164" fontId="1" fillId="0" borderId="13" xfId="0" applyNumberFormat="1" applyFont="1" applyBorder="1" applyAlignment="1">
      <alignment wrapText="1"/>
    </xf>
    <xf numFmtId="10" fontId="1" fillId="0" borderId="49" xfId="2" applyNumberFormat="1" applyFont="1" applyFill="1" applyBorder="1" applyAlignment="1">
      <alignment horizontal="center" wrapText="1"/>
    </xf>
    <xf numFmtId="164" fontId="1" fillId="0" borderId="15" xfId="0" applyNumberFormat="1" applyFont="1" applyBorder="1" applyAlignment="1">
      <alignment wrapText="1"/>
    </xf>
    <xf numFmtId="166" fontId="1" fillId="2" borderId="54" xfId="4" applyFont="1" applyFill="1" applyBorder="1" applyAlignment="1" applyProtection="1">
      <alignment wrapText="1"/>
    </xf>
    <xf numFmtId="167" fontId="1" fillId="2" borderId="30" xfId="4" applyNumberFormat="1" applyFont="1" applyFill="1" applyBorder="1" applyAlignment="1">
      <alignment wrapText="1"/>
    </xf>
    <xf numFmtId="167" fontId="1" fillId="2" borderId="54" xfId="4" applyNumberFormat="1" applyFont="1" applyFill="1" applyBorder="1" applyAlignment="1">
      <alignment wrapText="1"/>
    </xf>
    <xf numFmtId="10" fontId="1" fillId="2" borderId="22" xfId="2" applyNumberFormat="1" applyFont="1" applyFill="1" applyBorder="1" applyAlignment="1">
      <alignment horizontal="center" wrapText="1"/>
    </xf>
    <xf numFmtId="167" fontId="1" fillId="2" borderId="58" xfId="4" applyNumberFormat="1" applyFont="1" applyFill="1" applyBorder="1" applyAlignment="1">
      <alignment wrapText="1"/>
    </xf>
    <xf numFmtId="166" fontId="1" fillId="2" borderId="8" xfId="4" applyFont="1" applyFill="1" applyBorder="1" applyAlignment="1" applyProtection="1">
      <alignment wrapText="1"/>
    </xf>
    <xf numFmtId="167" fontId="1" fillId="2" borderId="9" xfId="4" applyNumberFormat="1" applyFont="1" applyFill="1" applyBorder="1" applyAlignment="1">
      <alignment wrapText="1"/>
    </xf>
    <xf numFmtId="167" fontId="1" fillId="2" borderId="8" xfId="4" applyNumberFormat="1" applyFont="1" applyFill="1" applyBorder="1" applyAlignment="1">
      <alignment wrapText="1"/>
    </xf>
    <xf numFmtId="164" fontId="1" fillId="0" borderId="0" xfId="0" applyNumberFormat="1" applyFont="1" applyAlignment="1">
      <alignment wrapText="1"/>
    </xf>
    <xf numFmtId="166" fontId="2" fillId="2" borderId="13" xfId="4" applyFont="1" applyFill="1" applyBorder="1" applyAlignment="1" applyProtection="1">
      <alignment wrapText="1"/>
    </xf>
    <xf numFmtId="167" fontId="2" fillId="2" borderId="15" xfId="4" applyNumberFormat="1" applyFont="1" applyFill="1" applyBorder="1" applyAlignment="1">
      <alignment wrapText="1"/>
    </xf>
    <xf numFmtId="167" fontId="2" fillId="2" borderId="13" xfId="4" applyNumberFormat="1" applyFont="1" applyFill="1" applyBorder="1" applyAlignment="1">
      <alignment wrapText="1"/>
    </xf>
    <xf numFmtId="167" fontId="2" fillId="0" borderId="0" xfId="4" applyNumberFormat="1" applyFont="1" applyFill="1" applyBorder="1" applyAlignment="1">
      <alignment wrapText="1"/>
    </xf>
  </cellXfs>
  <cellStyles count="5">
    <cellStyle name="Millares 2" xfId="3" xr:uid="{CB379162-97C4-490C-8F28-3926610E0A30}"/>
    <cellStyle name="Moneda" xfId="1" builtinId="4"/>
    <cellStyle name="Moneda 2" xfId="4" xr:uid="{2C52C967-C06B-47DD-A535-BCF91B298B01}"/>
    <cellStyle name="Normal" xfId="0" builtinId="0"/>
    <cellStyle name="Porcentaje"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B1C4-3C1B-4BDE-8361-A0D1018C0553}">
  <sheetPr>
    <tabColor theme="4" tint="0.79998168889431442"/>
  </sheetPr>
  <dimension ref="B2:E4"/>
  <sheetViews>
    <sheetView showGridLines="0" zoomScale="80" zoomScaleNormal="80" workbookViewId="0"/>
  </sheetViews>
  <sheetFormatPr baseColWidth="10" defaultColWidth="8.7265625" defaultRowHeight="14.5"/>
  <cols>
    <col min="2" max="2" width="127.26953125" customWidth="1"/>
  </cols>
  <sheetData>
    <row r="2" spans="2:5" ht="36.75" customHeight="1">
      <c r="B2" s="220" t="s">
        <v>0</v>
      </c>
      <c r="C2" s="220"/>
      <c r="D2" s="220"/>
      <c r="E2" s="220"/>
    </row>
    <row r="3" spans="2:5" ht="21.75" customHeight="1" thickBot="1">
      <c r="B3" s="120" t="s">
        <v>1</v>
      </c>
      <c r="C3" s="146"/>
      <c r="D3" s="146"/>
      <c r="E3" s="146"/>
    </row>
    <row r="4" spans="2:5" ht="300" customHeight="1" thickBot="1">
      <c r="B4" s="144" t="s">
        <v>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3"/>
  <sheetViews>
    <sheetView showGridLines="0" showZeros="0" zoomScale="80" zoomScaleNormal="80" workbookViewId="0">
      <pane ySplit="5" topLeftCell="A200" activePane="bottomLeft" state="frozen"/>
      <selection pane="bottomLeft" activeCell="H100" sqref="H100"/>
    </sheetView>
  </sheetViews>
  <sheetFormatPr baseColWidth="10" defaultColWidth="9.1796875" defaultRowHeight="14.5"/>
  <cols>
    <col min="1" max="1" width="9.1796875" style="29"/>
    <col min="2" max="2" width="30.7265625" style="29" customWidth="1"/>
    <col min="3" max="3" width="69.08984375" style="29" customWidth="1"/>
    <col min="4" max="4" width="24.26953125" style="29" customWidth="1"/>
    <col min="5" max="6" width="23.1796875" style="29" customWidth="1"/>
    <col min="7" max="7" width="21.1796875" style="29" customWidth="1"/>
    <col min="8" max="8" width="31.453125" style="29" customWidth="1"/>
    <col min="9" max="9" width="28.1796875" style="126" customWidth="1"/>
    <col min="10" max="10" width="33" style="126" customWidth="1"/>
    <col min="11" max="11" width="31.453125" style="29" customWidth="1"/>
    <col min="12" max="12" width="18.81640625" style="29" customWidth="1"/>
    <col min="13" max="13" width="9.1796875" style="29"/>
    <col min="14" max="14" width="17.7265625" style="29" customWidth="1"/>
    <col min="15" max="15" width="26.453125" style="29" customWidth="1"/>
    <col min="16" max="16" width="22.453125" style="29" customWidth="1"/>
    <col min="17" max="17" width="29.7265625" style="29" customWidth="1"/>
    <col min="18" max="18" width="23.453125" style="29" customWidth="1"/>
    <col min="19" max="19" width="18.453125" style="29" customWidth="1"/>
    <col min="20" max="20" width="17.453125" style="29" customWidth="1"/>
    <col min="21" max="21" width="25.1796875" style="29" customWidth="1"/>
    <col min="22" max="16384" width="9.1796875" style="29"/>
  </cols>
  <sheetData>
    <row r="1" spans="1:12" ht="30" customHeight="1">
      <c r="B1" s="220" t="s">
        <v>3</v>
      </c>
      <c r="C1" s="220"/>
      <c r="D1" s="220"/>
      <c r="E1" s="220"/>
      <c r="F1" s="27"/>
      <c r="G1" s="27"/>
      <c r="H1" s="28"/>
      <c r="I1" s="132"/>
      <c r="J1" s="132"/>
      <c r="K1" s="28"/>
    </row>
    <row r="2" spans="1:12" ht="15.5">
      <c r="B2" s="120" t="s">
        <v>1</v>
      </c>
    </row>
    <row r="3" spans="1:12" ht="18.5">
      <c r="B3" s="249" t="s">
        <v>4</v>
      </c>
      <c r="C3" s="249"/>
      <c r="D3" s="249"/>
      <c r="E3" s="249"/>
    </row>
    <row r="4" spans="1:12" ht="18.5">
      <c r="B4" s="148"/>
      <c r="C4" s="148"/>
      <c r="D4" s="148"/>
      <c r="E4" s="148"/>
    </row>
    <row r="5" spans="1:12" ht="99.75" customHeight="1">
      <c r="B5" s="140" t="s">
        <v>5</v>
      </c>
      <c r="C5" s="140" t="s">
        <v>6</v>
      </c>
      <c r="D5" s="145" t="s">
        <v>7</v>
      </c>
      <c r="E5" s="140" t="s">
        <v>8</v>
      </c>
      <c r="F5" s="140" t="s">
        <v>9</v>
      </c>
      <c r="G5" s="140" t="s">
        <v>10</v>
      </c>
      <c r="H5" s="140" t="s">
        <v>11</v>
      </c>
      <c r="I5" s="140" t="s">
        <v>12</v>
      </c>
      <c r="J5" s="140" t="s">
        <v>13</v>
      </c>
      <c r="K5" s="140" t="s">
        <v>14</v>
      </c>
      <c r="L5" s="34"/>
    </row>
    <row r="6" spans="1:12" ht="51" customHeight="1">
      <c r="B6" s="82" t="s">
        <v>15</v>
      </c>
      <c r="C6" s="245" t="s">
        <v>578</v>
      </c>
      <c r="D6" s="245"/>
      <c r="E6" s="245"/>
      <c r="F6" s="245"/>
      <c r="G6" s="245"/>
      <c r="H6" s="245"/>
      <c r="I6" s="238"/>
      <c r="J6" s="238"/>
      <c r="K6" s="245"/>
      <c r="L6" s="13"/>
    </row>
    <row r="7" spans="1:12" ht="51" customHeight="1">
      <c r="B7" s="82" t="s">
        <v>16</v>
      </c>
      <c r="C7" s="247" t="s">
        <v>579</v>
      </c>
      <c r="D7" s="248"/>
      <c r="E7" s="248"/>
      <c r="F7" s="248"/>
      <c r="G7" s="248"/>
      <c r="H7" s="248"/>
      <c r="I7" s="241"/>
      <c r="J7" s="241"/>
      <c r="K7" s="248"/>
      <c r="L7" s="36"/>
    </row>
    <row r="8" spans="1:12" ht="217">
      <c r="B8" s="150" t="s">
        <v>17</v>
      </c>
      <c r="C8" s="203" t="s">
        <v>580</v>
      </c>
      <c r="D8" s="152">
        <v>178305.50162162163</v>
      </c>
      <c r="E8" s="152"/>
      <c r="F8" s="152"/>
      <c r="G8" s="153">
        <f>D8</f>
        <v>178305.50162162163</v>
      </c>
      <c r="H8" s="154">
        <v>1</v>
      </c>
      <c r="I8" s="152">
        <v>17247.906690000003</v>
      </c>
      <c r="J8" s="204" t="s">
        <v>581</v>
      </c>
      <c r="K8" s="205" t="s">
        <v>582</v>
      </c>
      <c r="L8" s="157"/>
    </row>
    <row r="9" spans="1:12" ht="186">
      <c r="B9" s="150" t="s">
        <v>18</v>
      </c>
      <c r="C9" s="203" t="s">
        <v>583</v>
      </c>
      <c r="D9" s="152">
        <v>74985.564864864864</v>
      </c>
      <c r="E9" s="152"/>
      <c r="F9" s="152"/>
      <c r="G9" s="153">
        <f t="shared" ref="G9:G15" si="0">D9</f>
        <v>74985.564864864864</v>
      </c>
      <c r="H9" s="154">
        <v>0.8</v>
      </c>
      <c r="I9" s="152">
        <v>22799.922692</v>
      </c>
      <c r="J9" s="206" t="s">
        <v>584</v>
      </c>
      <c r="K9" s="207" t="s">
        <v>585</v>
      </c>
      <c r="L9" s="157"/>
    </row>
    <row r="10" spans="1:12" ht="15.5" hidden="1">
      <c r="B10" s="150" t="s">
        <v>19</v>
      </c>
      <c r="C10" s="151"/>
      <c r="D10" s="152"/>
      <c r="E10" s="152"/>
      <c r="F10" s="152"/>
      <c r="G10" s="153">
        <f t="shared" si="0"/>
        <v>0</v>
      </c>
      <c r="H10" s="154"/>
      <c r="I10" s="152"/>
      <c r="J10" s="155"/>
      <c r="K10" s="156"/>
      <c r="L10" s="157"/>
    </row>
    <row r="11" spans="1:12" ht="15.5" hidden="1">
      <c r="B11" s="150" t="s">
        <v>20</v>
      </c>
      <c r="C11" s="151"/>
      <c r="D11" s="152"/>
      <c r="E11" s="152"/>
      <c r="F11" s="152"/>
      <c r="G11" s="153">
        <f t="shared" si="0"/>
        <v>0</v>
      </c>
      <c r="H11" s="154"/>
      <c r="I11" s="152"/>
      <c r="J11" s="155"/>
      <c r="K11" s="156"/>
      <c r="L11" s="157"/>
    </row>
    <row r="12" spans="1:12" ht="15.5" hidden="1">
      <c r="B12" s="150" t="s">
        <v>21</v>
      </c>
      <c r="C12" s="151"/>
      <c r="D12" s="152"/>
      <c r="E12" s="152"/>
      <c r="F12" s="152"/>
      <c r="G12" s="153">
        <f t="shared" si="0"/>
        <v>0</v>
      </c>
      <c r="H12" s="154"/>
      <c r="I12" s="152"/>
      <c r="J12" s="155"/>
      <c r="K12" s="156"/>
      <c r="L12" s="157"/>
    </row>
    <row r="13" spans="1:12" ht="15.5" hidden="1">
      <c r="B13" s="150" t="s">
        <v>22</v>
      </c>
      <c r="C13" s="151"/>
      <c r="D13" s="152"/>
      <c r="E13" s="152"/>
      <c r="F13" s="152"/>
      <c r="G13" s="153">
        <f t="shared" si="0"/>
        <v>0</v>
      </c>
      <c r="H13" s="154"/>
      <c r="I13" s="152"/>
      <c r="J13" s="155"/>
      <c r="K13" s="156"/>
      <c r="L13" s="157"/>
    </row>
    <row r="14" spans="1:12" ht="15.5" hidden="1">
      <c r="B14" s="150" t="s">
        <v>23</v>
      </c>
      <c r="C14" s="158"/>
      <c r="D14" s="155"/>
      <c r="E14" s="155"/>
      <c r="F14" s="155"/>
      <c r="G14" s="153">
        <f t="shared" si="0"/>
        <v>0</v>
      </c>
      <c r="H14" s="159"/>
      <c r="I14" s="155"/>
      <c r="J14" s="155"/>
      <c r="K14" s="160"/>
      <c r="L14" s="157"/>
    </row>
    <row r="15" spans="1:12" ht="15.5" hidden="1">
      <c r="A15" s="30"/>
      <c r="B15" s="150" t="s">
        <v>24</v>
      </c>
      <c r="C15" s="158"/>
      <c r="D15" s="155"/>
      <c r="E15" s="155"/>
      <c r="F15" s="155"/>
      <c r="G15" s="153">
        <f t="shared" si="0"/>
        <v>0</v>
      </c>
      <c r="H15" s="159"/>
      <c r="I15" s="155"/>
      <c r="J15" s="155"/>
      <c r="K15" s="160"/>
    </row>
    <row r="16" spans="1:12" ht="15.5">
      <c r="A16" s="30"/>
      <c r="C16" s="82" t="s">
        <v>25</v>
      </c>
      <c r="D16" s="14">
        <f>SUM(D8:D15)</f>
        <v>253291.0664864865</v>
      </c>
      <c r="E16" s="14">
        <f>SUM(E8:E15)</f>
        <v>0</v>
      </c>
      <c r="F16" s="14">
        <f>SUM(F8:F15)</f>
        <v>0</v>
      </c>
      <c r="G16" s="14">
        <f>SUM(G8:G15)</f>
        <v>253291.0664864865</v>
      </c>
      <c r="H16" s="14">
        <f>(H8*G8)+(H9*G9)+(H10*G10)+(H11*G11)+(H12*G12)+(H13*G13)+(H14*G14)+(H15*G15)</f>
        <v>238293.95351351352</v>
      </c>
      <c r="I16" s="14">
        <f>SUM(I8:I15)</f>
        <v>40047.829382000004</v>
      </c>
      <c r="J16" s="141"/>
      <c r="K16" s="160"/>
      <c r="L16" s="37"/>
    </row>
    <row r="17" spans="1:12" ht="51" customHeight="1">
      <c r="A17" s="30"/>
      <c r="B17" s="82" t="s">
        <v>26</v>
      </c>
      <c r="C17" s="246" t="s">
        <v>586</v>
      </c>
      <c r="D17" s="243"/>
      <c r="E17" s="243"/>
      <c r="F17" s="243"/>
      <c r="G17" s="243"/>
      <c r="H17" s="243"/>
      <c r="I17" s="244"/>
      <c r="J17" s="244"/>
      <c r="K17" s="243"/>
      <c r="L17" s="36"/>
    </row>
    <row r="18" spans="1:12" ht="124">
      <c r="A18" s="30"/>
      <c r="B18" s="150" t="s">
        <v>27</v>
      </c>
      <c r="C18" s="203" t="s">
        <v>587</v>
      </c>
      <c r="D18" s="152">
        <v>25484.027297297296</v>
      </c>
      <c r="E18" s="152"/>
      <c r="F18" s="152"/>
      <c r="G18" s="153">
        <f>D18</f>
        <v>25484.027297297296</v>
      </c>
      <c r="H18" s="154">
        <v>0.3</v>
      </c>
      <c r="I18" s="152">
        <v>2281.3189539999998</v>
      </c>
      <c r="J18" s="208" t="s">
        <v>588</v>
      </c>
      <c r="K18" s="207" t="s">
        <v>589</v>
      </c>
      <c r="L18" s="157"/>
    </row>
    <row r="19" spans="1:12" ht="214" customHeight="1">
      <c r="A19" s="30"/>
      <c r="B19" s="150" t="s">
        <v>28</v>
      </c>
      <c r="C19" s="203" t="s">
        <v>590</v>
      </c>
      <c r="D19" s="152">
        <v>144989.76000000001</v>
      </c>
      <c r="E19" s="152"/>
      <c r="F19" s="152"/>
      <c r="G19" s="153">
        <f t="shared" ref="G19:G25" si="1">D19</f>
        <v>144989.76000000001</v>
      </c>
      <c r="H19" s="154">
        <v>0.3</v>
      </c>
      <c r="I19" s="152">
        <v>35849.731305999987</v>
      </c>
      <c r="J19" s="209" t="s">
        <v>591</v>
      </c>
      <c r="K19" s="207" t="s">
        <v>592</v>
      </c>
      <c r="L19" s="157"/>
    </row>
    <row r="20" spans="1:12" ht="15.5" hidden="1">
      <c r="A20" s="30"/>
      <c r="B20" s="150" t="s">
        <v>29</v>
      </c>
      <c r="C20" s="151"/>
      <c r="D20" s="152"/>
      <c r="E20" s="152"/>
      <c r="F20" s="152"/>
      <c r="G20" s="153">
        <f t="shared" si="1"/>
        <v>0</v>
      </c>
      <c r="H20" s="154"/>
      <c r="I20" s="152"/>
      <c r="J20" s="152"/>
      <c r="K20" s="156"/>
      <c r="L20" s="157"/>
    </row>
    <row r="21" spans="1:12" ht="15.5" hidden="1">
      <c r="A21" s="30"/>
      <c r="B21" s="150" t="s">
        <v>30</v>
      </c>
      <c r="C21" s="151"/>
      <c r="D21" s="152"/>
      <c r="E21" s="152"/>
      <c r="F21" s="152"/>
      <c r="G21" s="153">
        <f t="shared" si="1"/>
        <v>0</v>
      </c>
      <c r="H21" s="154"/>
      <c r="I21" s="152"/>
      <c r="J21" s="152"/>
      <c r="K21" s="156"/>
      <c r="L21" s="157"/>
    </row>
    <row r="22" spans="1:12" ht="15.5" hidden="1">
      <c r="A22" s="30"/>
      <c r="B22" s="150" t="s">
        <v>31</v>
      </c>
      <c r="C22" s="151"/>
      <c r="D22" s="152"/>
      <c r="E22" s="152"/>
      <c r="F22" s="152"/>
      <c r="G22" s="153">
        <f t="shared" si="1"/>
        <v>0</v>
      </c>
      <c r="H22" s="154"/>
      <c r="I22" s="152"/>
      <c r="J22" s="152"/>
      <c r="K22" s="156"/>
      <c r="L22" s="157"/>
    </row>
    <row r="23" spans="1:12" ht="15.5" hidden="1">
      <c r="A23" s="30"/>
      <c r="B23" s="150" t="s">
        <v>32</v>
      </c>
      <c r="C23" s="151"/>
      <c r="D23" s="152"/>
      <c r="E23" s="152"/>
      <c r="F23" s="152"/>
      <c r="G23" s="153">
        <f t="shared" si="1"/>
        <v>0</v>
      </c>
      <c r="H23" s="154"/>
      <c r="I23" s="152"/>
      <c r="J23" s="152"/>
      <c r="K23" s="156"/>
      <c r="L23" s="157"/>
    </row>
    <row r="24" spans="1:12" ht="15.5" hidden="1">
      <c r="A24" s="30"/>
      <c r="B24" s="150" t="s">
        <v>33</v>
      </c>
      <c r="C24" s="158"/>
      <c r="D24" s="155"/>
      <c r="E24" s="155"/>
      <c r="F24" s="155"/>
      <c r="G24" s="153">
        <f t="shared" si="1"/>
        <v>0</v>
      </c>
      <c r="H24" s="159"/>
      <c r="I24" s="155"/>
      <c r="J24" s="155"/>
      <c r="K24" s="160"/>
      <c r="L24" s="157"/>
    </row>
    <row r="25" spans="1:12" ht="15.5" hidden="1">
      <c r="A25" s="30"/>
      <c r="B25" s="150" t="s">
        <v>34</v>
      </c>
      <c r="C25" s="158"/>
      <c r="D25" s="155"/>
      <c r="E25" s="155"/>
      <c r="F25" s="155"/>
      <c r="G25" s="153">
        <f t="shared" si="1"/>
        <v>0</v>
      </c>
      <c r="H25" s="159"/>
      <c r="I25" s="155"/>
      <c r="J25" s="155"/>
      <c r="K25" s="160"/>
      <c r="L25" s="157"/>
    </row>
    <row r="26" spans="1:12" ht="15.5">
      <c r="A26" s="30"/>
      <c r="C26" s="82" t="s">
        <v>25</v>
      </c>
      <c r="D26" s="17">
        <f>SUM(D18:D25)</f>
        <v>170473.7872972973</v>
      </c>
      <c r="E26" s="17">
        <f t="shared" ref="E26:G26" si="2">SUM(E18:E25)</f>
        <v>0</v>
      </c>
      <c r="F26" s="17">
        <f t="shared" si="2"/>
        <v>0</v>
      </c>
      <c r="G26" s="17">
        <f t="shared" si="2"/>
        <v>170473.7872972973</v>
      </c>
      <c r="H26" s="14">
        <f>(H18*G18)+(H19*G19)+(H20*G20)+(H21*G21)+(H22*G22)+(H23*G23)+(H24*G24)+(H25*G25)</f>
        <v>51142.136189189187</v>
      </c>
      <c r="I26" s="14">
        <f>SUM(I18:I25)</f>
        <v>38131.050259999989</v>
      </c>
      <c r="J26" s="141"/>
      <c r="K26" s="160"/>
      <c r="L26" s="37"/>
    </row>
    <row r="27" spans="1:12" ht="51" customHeight="1">
      <c r="A27" s="30"/>
      <c r="B27" s="82" t="s">
        <v>35</v>
      </c>
      <c r="C27" s="240" t="s">
        <v>593</v>
      </c>
      <c r="D27" s="240"/>
      <c r="E27" s="240"/>
      <c r="F27" s="240"/>
      <c r="G27" s="240"/>
      <c r="H27" s="240"/>
      <c r="I27" s="241"/>
      <c r="J27" s="241"/>
      <c r="K27" s="240"/>
      <c r="L27" s="36"/>
    </row>
    <row r="28" spans="1:12" ht="217">
      <c r="A28" s="30"/>
      <c r="B28" s="150" t="s">
        <v>36</v>
      </c>
      <c r="C28" s="203" t="s">
        <v>594</v>
      </c>
      <c r="D28" s="210">
        <v>91501.01999999999</v>
      </c>
      <c r="E28" s="152"/>
      <c r="F28" s="152"/>
      <c r="G28" s="153">
        <f>D28</f>
        <v>91501.01999999999</v>
      </c>
      <c r="H28" s="154">
        <v>0.6</v>
      </c>
      <c r="I28" s="152">
        <v>15656.565400000007</v>
      </c>
      <c r="J28" s="209" t="s">
        <v>595</v>
      </c>
      <c r="K28" s="207"/>
      <c r="L28" s="157"/>
    </row>
    <row r="29" spans="1:12" ht="186">
      <c r="A29" s="30"/>
      <c r="B29" s="150" t="s">
        <v>37</v>
      </c>
      <c r="C29" s="203" t="s">
        <v>596</v>
      </c>
      <c r="D29" s="152">
        <v>142373.07243243244</v>
      </c>
      <c r="E29" s="152"/>
      <c r="F29" s="152"/>
      <c r="G29" s="153">
        <f t="shared" ref="G29:G35" si="3">D29</f>
        <v>142373.07243243244</v>
      </c>
      <c r="H29" s="154">
        <v>0.5</v>
      </c>
      <c r="I29" s="152">
        <v>11459.836973999996</v>
      </c>
      <c r="J29" s="211" t="s">
        <v>597</v>
      </c>
      <c r="K29" s="207" t="s">
        <v>598</v>
      </c>
      <c r="L29" s="157"/>
    </row>
    <row r="30" spans="1:12" ht="232.5">
      <c r="A30" s="30"/>
      <c r="B30" s="150" t="s">
        <v>38</v>
      </c>
      <c r="C30" s="203" t="s">
        <v>599</v>
      </c>
      <c r="D30" s="152">
        <v>35190.334054054052</v>
      </c>
      <c r="E30" s="152"/>
      <c r="F30" s="152"/>
      <c r="G30" s="153">
        <f t="shared" si="3"/>
        <v>35190.334054054052</v>
      </c>
      <c r="H30" s="154">
        <v>0.5</v>
      </c>
      <c r="I30" s="152">
        <v>5299.7884400000012</v>
      </c>
      <c r="J30" s="212" t="s">
        <v>600</v>
      </c>
      <c r="K30" s="207" t="s">
        <v>601</v>
      </c>
      <c r="L30" s="157"/>
    </row>
    <row r="31" spans="1:12" ht="15.5" hidden="1">
      <c r="A31" s="30"/>
      <c r="B31" s="150" t="s">
        <v>39</v>
      </c>
      <c r="C31" s="151"/>
      <c r="D31" s="152"/>
      <c r="E31" s="152"/>
      <c r="F31" s="152"/>
      <c r="G31" s="153">
        <f t="shared" si="3"/>
        <v>0</v>
      </c>
      <c r="H31" s="154"/>
      <c r="I31" s="152"/>
      <c r="J31" s="152"/>
      <c r="K31" s="156"/>
      <c r="L31" s="157"/>
    </row>
    <row r="32" spans="1:12" s="30" customFormat="1" ht="15.5" hidden="1">
      <c r="B32" s="150" t="s">
        <v>40</v>
      </c>
      <c r="C32" s="151"/>
      <c r="D32" s="152"/>
      <c r="E32" s="152"/>
      <c r="F32" s="152"/>
      <c r="G32" s="153">
        <f t="shared" si="3"/>
        <v>0</v>
      </c>
      <c r="H32" s="154"/>
      <c r="I32" s="152"/>
      <c r="J32" s="152"/>
      <c r="K32" s="156"/>
      <c r="L32" s="157"/>
    </row>
    <row r="33" spans="1:12" s="30" customFormat="1" ht="15.5" hidden="1">
      <c r="B33" s="150" t="s">
        <v>41</v>
      </c>
      <c r="C33" s="151"/>
      <c r="D33" s="152"/>
      <c r="E33" s="152"/>
      <c r="F33" s="152"/>
      <c r="G33" s="153">
        <f t="shared" si="3"/>
        <v>0</v>
      </c>
      <c r="H33" s="154"/>
      <c r="I33" s="152"/>
      <c r="J33" s="152"/>
      <c r="K33" s="156"/>
      <c r="L33" s="157"/>
    </row>
    <row r="34" spans="1:12" s="30" customFormat="1" ht="15.5" hidden="1">
      <c r="A34" s="29"/>
      <c r="B34" s="150" t="s">
        <v>42</v>
      </c>
      <c r="C34" s="158"/>
      <c r="D34" s="155"/>
      <c r="E34" s="155"/>
      <c r="F34" s="155"/>
      <c r="G34" s="153">
        <f t="shared" si="3"/>
        <v>0</v>
      </c>
      <c r="H34" s="159"/>
      <c r="I34" s="155"/>
      <c r="J34" s="155"/>
      <c r="K34" s="160"/>
      <c r="L34" s="157"/>
    </row>
    <row r="35" spans="1:12" ht="15.5" hidden="1">
      <c r="B35" s="150" t="s">
        <v>43</v>
      </c>
      <c r="C35" s="158"/>
      <c r="D35" s="155"/>
      <c r="E35" s="155"/>
      <c r="F35" s="155"/>
      <c r="G35" s="153">
        <f t="shared" si="3"/>
        <v>0</v>
      </c>
      <c r="H35" s="159"/>
      <c r="I35" s="155"/>
      <c r="J35" s="155"/>
      <c r="K35" s="160"/>
      <c r="L35" s="157"/>
    </row>
    <row r="36" spans="1:12" ht="15.5">
      <c r="C36" s="82" t="s">
        <v>25</v>
      </c>
      <c r="D36" s="17">
        <f>SUM(D28:D35)</f>
        <v>269064.42648648645</v>
      </c>
      <c r="E36" s="17">
        <f t="shared" ref="E36:G36" si="4">SUM(E28:E35)</f>
        <v>0</v>
      </c>
      <c r="F36" s="17">
        <f t="shared" si="4"/>
        <v>0</v>
      </c>
      <c r="G36" s="17">
        <f t="shared" si="4"/>
        <v>269064.42648648645</v>
      </c>
      <c r="H36" s="14">
        <f>(H28*G28)+(H29*G29)+(H30*G30)+(H31*G31)+(H32*G32)+(H33*G33)+(H34*G34)+(H35*G35)</f>
        <v>143682.31524324324</v>
      </c>
      <c r="I36" s="14">
        <f>SUM(I28:I35)</f>
        <v>32416.190814000005</v>
      </c>
      <c r="J36" s="141"/>
      <c r="K36" s="160"/>
      <c r="L36" s="37"/>
    </row>
    <row r="37" spans="1:12" ht="51" hidden="1" customHeight="1">
      <c r="B37" s="82" t="s">
        <v>44</v>
      </c>
      <c r="C37" s="240"/>
      <c r="D37" s="240"/>
      <c r="E37" s="240"/>
      <c r="F37" s="240"/>
      <c r="G37" s="240"/>
      <c r="H37" s="240"/>
      <c r="I37" s="241"/>
      <c r="J37" s="241"/>
      <c r="K37" s="240"/>
      <c r="L37" s="36"/>
    </row>
    <row r="38" spans="1:12" ht="15.5" hidden="1">
      <c r="B38" s="150" t="s">
        <v>45</v>
      </c>
      <c r="C38" s="151"/>
      <c r="D38" s="152"/>
      <c r="E38" s="152"/>
      <c r="F38" s="152"/>
      <c r="G38" s="153">
        <f>D38</f>
        <v>0</v>
      </c>
      <c r="H38" s="154"/>
      <c r="I38" s="152"/>
      <c r="J38" s="152"/>
      <c r="K38" s="156"/>
      <c r="L38" s="157"/>
    </row>
    <row r="39" spans="1:12" ht="15.5" hidden="1">
      <c r="B39" s="150" t="s">
        <v>46</v>
      </c>
      <c r="C39" s="151"/>
      <c r="D39" s="152"/>
      <c r="E39" s="152"/>
      <c r="F39" s="152"/>
      <c r="G39" s="153">
        <f t="shared" ref="G39:G45" si="5">D39</f>
        <v>0</v>
      </c>
      <c r="H39" s="154"/>
      <c r="I39" s="152"/>
      <c r="J39" s="152"/>
      <c r="K39" s="156"/>
      <c r="L39" s="157"/>
    </row>
    <row r="40" spans="1:12" ht="15.5" hidden="1">
      <c r="B40" s="150" t="s">
        <v>47</v>
      </c>
      <c r="C40" s="151"/>
      <c r="D40" s="152"/>
      <c r="E40" s="152"/>
      <c r="F40" s="152"/>
      <c r="G40" s="153">
        <f t="shared" si="5"/>
        <v>0</v>
      </c>
      <c r="H40" s="154"/>
      <c r="I40" s="152"/>
      <c r="J40" s="152"/>
      <c r="K40" s="156"/>
      <c r="L40" s="157"/>
    </row>
    <row r="41" spans="1:12" ht="15.5" hidden="1">
      <c r="B41" s="150" t="s">
        <v>48</v>
      </c>
      <c r="C41" s="151"/>
      <c r="D41" s="152"/>
      <c r="E41" s="152"/>
      <c r="F41" s="152"/>
      <c r="G41" s="153">
        <f t="shared" si="5"/>
        <v>0</v>
      </c>
      <c r="H41" s="154"/>
      <c r="I41" s="152"/>
      <c r="J41" s="152"/>
      <c r="K41" s="156"/>
      <c r="L41" s="157"/>
    </row>
    <row r="42" spans="1:12" ht="15.5" hidden="1">
      <c r="B42" s="150" t="s">
        <v>49</v>
      </c>
      <c r="C42" s="151"/>
      <c r="D42" s="152"/>
      <c r="E42" s="152"/>
      <c r="F42" s="152"/>
      <c r="G42" s="153">
        <f t="shared" si="5"/>
        <v>0</v>
      </c>
      <c r="H42" s="154"/>
      <c r="I42" s="152"/>
      <c r="J42" s="152"/>
      <c r="K42" s="156"/>
      <c r="L42" s="157"/>
    </row>
    <row r="43" spans="1:12" ht="15.5" hidden="1">
      <c r="A43" s="30"/>
      <c r="B43" s="150" t="s">
        <v>50</v>
      </c>
      <c r="C43" s="151"/>
      <c r="D43" s="152"/>
      <c r="E43" s="152"/>
      <c r="F43" s="152"/>
      <c r="G43" s="153">
        <f t="shared" si="5"/>
        <v>0</v>
      </c>
      <c r="H43" s="154"/>
      <c r="I43" s="152"/>
      <c r="J43" s="152"/>
      <c r="K43" s="156"/>
      <c r="L43" s="157"/>
    </row>
    <row r="44" spans="1:12" s="30" customFormat="1" ht="15.5" hidden="1">
      <c r="A44" s="29"/>
      <c r="B44" s="150" t="s">
        <v>51</v>
      </c>
      <c r="C44" s="158"/>
      <c r="D44" s="155"/>
      <c r="E44" s="155"/>
      <c r="F44" s="155"/>
      <c r="G44" s="153">
        <f t="shared" si="5"/>
        <v>0</v>
      </c>
      <c r="H44" s="159"/>
      <c r="I44" s="155"/>
      <c r="J44" s="155"/>
      <c r="K44" s="160"/>
      <c r="L44" s="157"/>
    </row>
    <row r="45" spans="1:12" ht="15.5" hidden="1">
      <c r="B45" s="150" t="s">
        <v>52</v>
      </c>
      <c r="C45" s="158"/>
      <c r="D45" s="155"/>
      <c r="E45" s="155"/>
      <c r="F45" s="155"/>
      <c r="G45" s="153">
        <f t="shared" si="5"/>
        <v>0</v>
      </c>
      <c r="H45" s="159"/>
      <c r="I45" s="155"/>
      <c r="J45" s="155"/>
      <c r="K45" s="160"/>
      <c r="L45" s="157"/>
    </row>
    <row r="46" spans="1:12" ht="15.5" hidden="1">
      <c r="C46" s="82" t="s">
        <v>25</v>
      </c>
      <c r="D46" s="14">
        <f>SUM(D38:D45)</f>
        <v>0</v>
      </c>
      <c r="E46" s="14">
        <f t="shared" ref="E46:G46" si="6">SUM(E38:E45)</f>
        <v>0</v>
      </c>
      <c r="F46" s="14">
        <f t="shared" si="6"/>
        <v>0</v>
      </c>
      <c r="G46" s="14">
        <f t="shared" si="6"/>
        <v>0</v>
      </c>
      <c r="H46" s="14">
        <f>(H38*G38)+(H39*G39)+(H40*G40)+(H41*G41)+(H42*G42)+(H43*G43)+(H44*G44)+(H45*G45)</f>
        <v>0</v>
      </c>
      <c r="I46" s="14">
        <f>SUM(I38:I45)</f>
        <v>0</v>
      </c>
      <c r="J46" s="141"/>
      <c r="K46" s="160"/>
      <c r="L46" s="37"/>
    </row>
    <row r="47" spans="1:12" ht="15.5">
      <c r="B47" s="161"/>
      <c r="C47" s="162"/>
      <c r="D47" s="163"/>
      <c r="E47" s="163"/>
      <c r="F47" s="163"/>
      <c r="G47" s="163"/>
      <c r="H47" s="163"/>
      <c r="I47" s="163"/>
      <c r="J47" s="163"/>
      <c r="K47" s="163"/>
      <c r="L47" s="157"/>
    </row>
    <row r="48" spans="1:12" ht="51" customHeight="1">
      <c r="B48" s="82" t="s">
        <v>53</v>
      </c>
      <c r="C48" s="236" t="s">
        <v>602</v>
      </c>
      <c r="D48" s="237"/>
      <c r="E48" s="237"/>
      <c r="F48" s="237"/>
      <c r="G48" s="237"/>
      <c r="H48" s="237"/>
      <c r="I48" s="238"/>
      <c r="J48" s="238"/>
      <c r="K48" s="237"/>
      <c r="L48" s="13"/>
    </row>
    <row r="49" spans="1:12" ht="51" customHeight="1">
      <c r="B49" s="82" t="s">
        <v>54</v>
      </c>
      <c r="C49" s="239" t="s">
        <v>603</v>
      </c>
      <c r="D49" s="240"/>
      <c r="E49" s="240"/>
      <c r="F49" s="240"/>
      <c r="G49" s="240"/>
      <c r="H49" s="240"/>
      <c r="I49" s="241"/>
      <c r="J49" s="241"/>
      <c r="K49" s="240"/>
      <c r="L49" s="36"/>
    </row>
    <row r="50" spans="1:12" ht="279">
      <c r="B50" s="150" t="s">
        <v>55</v>
      </c>
      <c r="C50" s="203" t="s">
        <v>604</v>
      </c>
      <c r="D50" s="152">
        <v>54729.449459459451</v>
      </c>
      <c r="E50" s="152"/>
      <c r="F50" s="152"/>
      <c r="G50" s="153">
        <f>D50</f>
        <v>54729.449459459451</v>
      </c>
      <c r="H50" s="154">
        <v>0.5</v>
      </c>
      <c r="I50" s="152">
        <v>3895.202354</v>
      </c>
      <c r="J50" s="209" t="s">
        <v>605</v>
      </c>
      <c r="K50" s="207" t="s">
        <v>606</v>
      </c>
      <c r="L50" s="157"/>
    </row>
    <row r="51" spans="1:12" ht="139.5">
      <c r="B51" s="150" t="s">
        <v>56</v>
      </c>
      <c r="C51" s="203" t="s">
        <v>607</v>
      </c>
      <c r="D51" s="152">
        <v>6590.3040540540542</v>
      </c>
      <c r="E51" s="152"/>
      <c r="F51" s="152"/>
      <c r="G51" s="153">
        <f t="shared" ref="G51:G57" si="7">D51</f>
        <v>6590.3040540540542</v>
      </c>
      <c r="H51" s="154">
        <v>0.5</v>
      </c>
      <c r="I51" s="152"/>
      <c r="J51" s="209" t="s">
        <v>608</v>
      </c>
      <c r="K51" s="207" t="s">
        <v>609</v>
      </c>
      <c r="L51" s="157"/>
    </row>
    <row r="52" spans="1:12" ht="15.5" hidden="1">
      <c r="B52" s="150" t="s">
        <v>57</v>
      </c>
      <c r="C52" s="151"/>
      <c r="D52" s="152"/>
      <c r="E52" s="152"/>
      <c r="F52" s="152"/>
      <c r="G52" s="153">
        <f t="shared" si="7"/>
        <v>0</v>
      </c>
      <c r="H52" s="154"/>
      <c r="I52" s="152"/>
      <c r="J52" s="152"/>
      <c r="K52" s="156"/>
      <c r="L52" s="157"/>
    </row>
    <row r="53" spans="1:12" ht="15.5" hidden="1">
      <c r="B53" s="150" t="s">
        <v>58</v>
      </c>
      <c r="C53" s="151"/>
      <c r="D53" s="152"/>
      <c r="E53" s="152"/>
      <c r="F53" s="152"/>
      <c r="G53" s="153">
        <f t="shared" si="7"/>
        <v>0</v>
      </c>
      <c r="H53" s="154"/>
      <c r="I53" s="152"/>
      <c r="J53" s="152"/>
      <c r="K53" s="156"/>
      <c r="L53" s="157"/>
    </row>
    <row r="54" spans="1:12" ht="15.5" hidden="1">
      <c r="B54" s="150" t="s">
        <v>59</v>
      </c>
      <c r="C54" s="151"/>
      <c r="D54" s="152"/>
      <c r="E54" s="152"/>
      <c r="F54" s="152"/>
      <c r="G54" s="153">
        <f t="shared" si="7"/>
        <v>0</v>
      </c>
      <c r="H54" s="154"/>
      <c r="I54" s="152"/>
      <c r="J54" s="152"/>
      <c r="K54" s="156"/>
      <c r="L54" s="157"/>
    </row>
    <row r="55" spans="1:12" ht="15.5" hidden="1">
      <c r="B55" s="150" t="s">
        <v>60</v>
      </c>
      <c r="C55" s="151"/>
      <c r="D55" s="152"/>
      <c r="E55" s="152"/>
      <c r="F55" s="152"/>
      <c r="G55" s="153">
        <f t="shared" si="7"/>
        <v>0</v>
      </c>
      <c r="H55" s="154"/>
      <c r="I55" s="152"/>
      <c r="J55" s="152"/>
      <c r="K55" s="156"/>
      <c r="L55" s="157"/>
    </row>
    <row r="56" spans="1:12" ht="15.5" hidden="1">
      <c r="A56" s="30"/>
      <c r="B56" s="150" t="s">
        <v>61</v>
      </c>
      <c r="C56" s="158"/>
      <c r="D56" s="155"/>
      <c r="E56" s="155"/>
      <c r="F56" s="155"/>
      <c r="G56" s="153">
        <f t="shared" si="7"/>
        <v>0</v>
      </c>
      <c r="H56" s="159"/>
      <c r="I56" s="155"/>
      <c r="J56" s="155"/>
      <c r="K56" s="160"/>
      <c r="L56" s="157"/>
    </row>
    <row r="57" spans="1:12" s="30" customFormat="1" ht="15.5" hidden="1">
      <c r="B57" s="150" t="s">
        <v>62</v>
      </c>
      <c r="C57" s="158"/>
      <c r="D57" s="155"/>
      <c r="E57" s="155"/>
      <c r="F57" s="155"/>
      <c r="G57" s="153">
        <f t="shared" si="7"/>
        <v>0</v>
      </c>
      <c r="H57" s="159"/>
      <c r="I57" s="155"/>
      <c r="J57" s="155"/>
      <c r="K57" s="160"/>
      <c r="L57" s="157"/>
    </row>
    <row r="58" spans="1:12" s="30" customFormat="1" ht="15.5">
      <c r="A58" s="29"/>
      <c r="B58" s="29"/>
      <c r="C58" s="82" t="s">
        <v>25</v>
      </c>
      <c r="D58" s="14">
        <f>SUM(D50:D57)</f>
        <v>61319.753513513504</v>
      </c>
      <c r="E58" s="14">
        <f t="shared" ref="E58:G58" si="8">SUM(E50:E57)</f>
        <v>0</v>
      </c>
      <c r="F58" s="14">
        <f t="shared" si="8"/>
        <v>0</v>
      </c>
      <c r="G58" s="17">
        <f t="shared" si="8"/>
        <v>61319.753513513504</v>
      </c>
      <c r="H58" s="14">
        <f>(H50*G50)+(H51*G51)+(H52*G52)+(H53*G53)+(H54*G54)+(H55*G55)+(H56*G56)+(H57*G57)</f>
        <v>30659.876756756752</v>
      </c>
      <c r="I58" s="14">
        <f>SUM(I50:I57)</f>
        <v>3895.202354</v>
      </c>
      <c r="J58" s="141"/>
      <c r="K58" s="160"/>
      <c r="L58" s="37"/>
    </row>
    <row r="59" spans="1:12" ht="51" customHeight="1">
      <c r="B59" s="82" t="s">
        <v>63</v>
      </c>
      <c r="C59" s="239" t="s">
        <v>610</v>
      </c>
      <c r="D59" s="240"/>
      <c r="E59" s="240"/>
      <c r="F59" s="240"/>
      <c r="G59" s="240"/>
      <c r="H59" s="240"/>
      <c r="I59" s="241"/>
      <c r="J59" s="241"/>
      <c r="K59" s="240"/>
      <c r="L59" s="36"/>
    </row>
    <row r="60" spans="1:12" ht="232.5">
      <c r="B60" s="150" t="s">
        <v>64</v>
      </c>
      <c r="C60" s="203" t="s">
        <v>611</v>
      </c>
      <c r="D60" s="152">
        <v>38738.767837837833</v>
      </c>
      <c r="E60" s="152"/>
      <c r="F60" s="152"/>
      <c r="G60" s="153">
        <f>D60</f>
        <v>38738.767837837833</v>
      </c>
      <c r="H60" s="154">
        <v>0.5</v>
      </c>
      <c r="I60" s="152">
        <v>1945.7925300000002</v>
      </c>
      <c r="J60" s="209" t="s">
        <v>612</v>
      </c>
      <c r="K60" s="207" t="s">
        <v>613</v>
      </c>
      <c r="L60" s="157"/>
    </row>
    <row r="61" spans="1:12" ht="201.5">
      <c r="B61" s="150" t="s">
        <v>65</v>
      </c>
      <c r="C61" s="203" t="s">
        <v>614</v>
      </c>
      <c r="D61" s="152">
        <v>61317.89</v>
      </c>
      <c r="E61" s="152"/>
      <c r="F61" s="152"/>
      <c r="G61" s="153">
        <f t="shared" ref="G61:G67" si="9">D61</f>
        <v>61317.89</v>
      </c>
      <c r="H61" s="154">
        <v>0.6</v>
      </c>
      <c r="I61" s="152"/>
      <c r="J61" s="209" t="s">
        <v>615</v>
      </c>
      <c r="K61" s="207"/>
      <c r="L61" s="157"/>
    </row>
    <row r="62" spans="1:12" ht="15.5" hidden="1">
      <c r="B62" s="150" t="s">
        <v>66</v>
      </c>
      <c r="C62" s="151"/>
      <c r="D62" s="152"/>
      <c r="E62" s="152"/>
      <c r="F62" s="152"/>
      <c r="G62" s="153">
        <f t="shared" si="9"/>
        <v>0</v>
      </c>
      <c r="H62" s="154"/>
      <c r="I62" s="152"/>
      <c r="J62" s="152"/>
      <c r="K62" s="156"/>
      <c r="L62" s="157"/>
    </row>
    <row r="63" spans="1:12" ht="15.5" hidden="1">
      <c r="B63" s="150" t="s">
        <v>67</v>
      </c>
      <c r="C63" s="151"/>
      <c r="D63" s="152"/>
      <c r="E63" s="152"/>
      <c r="F63" s="152"/>
      <c r="G63" s="153">
        <f t="shared" si="9"/>
        <v>0</v>
      </c>
      <c r="H63" s="154"/>
      <c r="I63" s="152"/>
      <c r="J63" s="152"/>
      <c r="K63" s="156"/>
      <c r="L63" s="157"/>
    </row>
    <row r="64" spans="1:12" ht="15.5" hidden="1">
      <c r="B64" s="150" t="s">
        <v>68</v>
      </c>
      <c r="C64" s="151"/>
      <c r="D64" s="152"/>
      <c r="E64" s="152"/>
      <c r="F64" s="152"/>
      <c r="G64" s="153">
        <f t="shared" si="9"/>
        <v>0</v>
      </c>
      <c r="H64" s="154"/>
      <c r="I64" s="152"/>
      <c r="J64" s="152"/>
      <c r="K64" s="156"/>
      <c r="L64" s="157"/>
    </row>
    <row r="65" spans="1:12" ht="15.5" hidden="1">
      <c r="B65" s="150" t="s">
        <v>69</v>
      </c>
      <c r="C65" s="151"/>
      <c r="D65" s="152"/>
      <c r="E65" s="152"/>
      <c r="F65" s="152"/>
      <c r="G65" s="153">
        <f t="shared" si="9"/>
        <v>0</v>
      </c>
      <c r="H65" s="154"/>
      <c r="I65" s="152"/>
      <c r="J65" s="152"/>
      <c r="K65" s="156"/>
      <c r="L65" s="157"/>
    </row>
    <row r="66" spans="1:12" ht="15.5" hidden="1">
      <c r="B66" s="150" t="s">
        <v>70</v>
      </c>
      <c r="C66" s="158"/>
      <c r="D66" s="155"/>
      <c r="E66" s="155"/>
      <c r="F66" s="155"/>
      <c r="G66" s="153">
        <f t="shared" si="9"/>
        <v>0</v>
      </c>
      <c r="H66" s="159"/>
      <c r="I66" s="155"/>
      <c r="J66" s="155"/>
      <c r="K66" s="160"/>
      <c r="L66" s="157"/>
    </row>
    <row r="67" spans="1:12" ht="15.5" hidden="1">
      <c r="B67" s="150" t="s">
        <v>71</v>
      </c>
      <c r="C67" s="158"/>
      <c r="D67" s="155"/>
      <c r="E67" s="155"/>
      <c r="F67" s="155"/>
      <c r="G67" s="153">
        <f t="shared" si="9"/>
        <v>0</v>
      </c>
      <c r="H67" s="159"/>
      <c r="I67" s="155"/>
      <c r="J67" s="155"/>
      <c r="K67" s="160"/>
      <c r="L67" s="157"/>
    </row>
    <row r="68" spans="1:12" ht="15.5">
      <c r="C68" s="82" t="s">
        <v>25</v>
      </c>
      <c r="D68" s="17">
        <f>SUM(D60:D67)</f>
        <v>100056.65783783783</v>
      </c>
      <c r="E68" s="17">
        <f t="shared" ref="E68:G68" si="10">SUM(E60:E67)</f>
        <v>0</v>
      </c>
      <c r="F68" s="17">
        <f t="shared" si="10"/>
        <v>0</v>
      </c>
      <c r="G68" s="17">
        <f t="shared" si="10"/>
        <v>100056.65783783783</v>
      </c>
      <c r="H68" s="14">
        <f>(H60*G60)+(H61*G61)+(H62*G62)+(H63*G63)+(H64*G64)+(H65*G65)+(H66*G66)+(H67*G67)</f>
        <v>56160.117918918913</v>
      </c>
      <c r="I68" s="14">
        <f>SUM(I60:I67)</f>
        <v>1945.7925300000002</v>
      </c>
      <c r="J68" s="141"/>
      <c r="K68" s="160"/>
      <c r="L68" s="37"/>
    </row>
    <row r="69" spans="1:12" ht="51" customHeight="1">
      <c r="B69" s="82" t="s">
        <v>72</v>
      </c>
      <c r="C69" s="240" t="s">
        <v>616</v>
      </c>
      <c r="D69" s="240"/>
      <c r="E69" s="240"/>
      <c r="F69" s="240"/>
      <c r="G69" s="240"/>
      <c r="H69" s="240"/>
      <c r="I69" s="241"/>
      <c r="J69" s="241"/>
      <c r="K69" s="240"/>
      <c r="L69" s="36"/>
    </row>
    <row r="70" spans="1:12" ht="139.5">
      <c r="B70" s="150" t="s">
        <v>73</v>
      </c>
      <c r="C70" s="213" t="s">
        <v>617</v>
      </c>
      <c r="D70" s="152">
        <v>5388.3518918918926</v>
      </c>
      <c r="E70" s="152"/>
      <c r="F70" s="152"/>
      <c r="G70" s="153">
        <f>D70</f>
        <v>5388.3518918918926</v>
      </c>
      <c r="H70" s="154">
        <v>0.5</v>
      </c>
      <c r="I70" s="152">
        <v>593.90687600000001</v>
      </c>
      <c r="J70" s="209" t="s">
        <v>618</v>
      </c>
      <c r="K70" s="207" t="s">
        <v>619</v>
      </c>
      <c r="L70" s="157"/>
    </row>
    <row r="71" spans="1:12" ht="409.5">
      <c r="B71" s="150" t="s">
        <v>74</v>
      </c>
      <c r="C71" s="203" t="s">
        <v>620</v>
      </c>
      <c r="D71" s="152">
        <v>71206.545810810814</v>
      </c>
      <c r="E71" s="152"/>
      <c r="F71" s="152"/>
      <c r="G71" s="153">
        <f t="shared" ref="G71:G77" si="11">D71</f>
        <v>71206.545810810814</v>
      </c>
      <c r="H71" s="154">
        <v>0.8</v>
      </c>
      <c r="I71" s="152">
        <v>11403.230065999998</v>
      </c>
      <c r="J71" s="209" t="s">
        <v>621</v>
      </c>
      <c r="K71" s="214" t="s">
        <v>622</v>
      </c>
      <c r="L71" s="157"/>
    </row>
    <row r="72" spans="1:12" ht="409.5">
      <c r="B72" s="150" t="s">
        <v>75</v>
      </c>
      <c r="C72" s="203" t="s">
        <v>623</v>
      </c>
      <c r="D72" s="152">
        <v>20860.48</v>
      </c>
      <c r="E72" s="152"/>
      <c r="F72" s="152"/>
      <c r="G72" s="153">
        <f t="shared" si="11"/>
        <v>20860.48</v>
      </c>
      <c r="H72" s="154">
        <v>0.3</v>
      </c>
      <c r="I72" s="152">
        <v>624.07260799999995</v>
      </c>
      <c r="J72" s="209" t="s">
        <v>624</v>
      </c>
      <c r="K72" s="207" t="s">
        <v>625</v>
      </c>
      <c r="L72" s="157"/>
    </row>
    <row r="73" spans="1:12" ht="15.5" hidden="1">
      <c r="A73" s="30"/>
      <c r="B73" s="150" t="s">
        <v>76</v>
      </c>
      <c r="C73" s="151"/>
      <c r="D73" s="152"/>
      <c r="E73" s="152"/>
      <c r="F73" s="152"/>
      <c r="G73" s="153">
        <f t="shared" si="11"/>
        <v>0</v>
      </c>
      <c r="H73" s="154"/>
      <c r="I73" s="152"/>
      <c r="J73" s="152"/>
      <c r="K73" s="156"/>
      <c r="L73" s="157"/>
    </row>
    <row r="74" spans="1:12" s="30" customFormat="1" ht="15.5" hidden="1">
      <c r="A74" s="29"/>
      <c r="B74" s="150" t="s">
        <v>77</v>
      </c>
      <c r="C74" s="151"/>
      <c r="D74" s="152"/>
      <c r="E74" s="152"/>
      <c r="F74" s="152"/>
      <c r="G74" s="153">
        <f t="shared" si="11"/>
        <v>0</v>
      </c>
      <c r="H74" s="154"/>
      <c r="I74" s="152"/>
      <c r="J74" s="152"/>
      <c r="K74" s="156"/>
      <c r="L74" s="157"/>
    </row>
    <row r="75" spans="1:12" ht="15.5" hidden="1">
      <c r="B75" s="150" t="s">
        <v>78</v>
      </c>
      <c r="C75" s="151"/>
      <c r="D75" s="152"/>
      <c r="E75" s="152"/>
      <c r="F75" s="152"/>
      <c r="G75" s="153">
        <f t="shared" si="11"/>
        <v>0</v>
      </c>
      <c r="H75" s="154"/>
      <c r="I75" s="152"/>
      <c r="J75" s="152"/>
      <c r="K75" s="156"/>
      <c r="L75" s="157"/>
    </row>
    <row r="76" spans="1:12" ht="15.5" hidden="1">
      <c r="B76" s="150" t="s">
        <v>79</v>
      </c>
      <c r="C76" s="158"/>
      <c r="D76" s="155"/>
      <c r="E76" s="155"/>
      <c r="F76" s="155"/>
      <c r="G76" s="153">
        <f t="shared" si="11"/>
        <v>0</v>
      </c>
      <c r="H76" s="159"/>
      <c r="I76" s="155"/>
      <c r="J76" s="155"/>
      <c r="K76" s="160"/>
      <c r="L76" s="157"/>
    </row>
    <row r="77" spans="1:12" ht="15.5" hidden="1">
      <c r="B77" s="150" t="s">
        <v>80</v>
      </c>
      <c r="C77" s="158"/>
      <c r="D77" s="155"/>
      <c r="E77" s="155"/>
      <c r="F77" s="155"/>
      <c r="G77" s="153">
        <f t="shared" si="11"/>
        <v>0</v>
      </c>
      <c r="H77" s="159"/>
      <c r="I77" s="155"/>
      <c r="J77" s="155"/>
      <c r="K77" s="160"/>
      <c r="L77" s="157"/>
    </row>
    <row r="78" spans="1:12" ht="15.5">
      <c r="C78" s="82" t="s">
        <v>25</v>
      </c>
      <c r="D78" s="17">
        <f>SUM(D70:D77)</f>
        <v>97455.377702702695</v>
      </c>
      <c r="E78" s="17">
        <f t="shared" ref="E78:G78" si="12">SUM(E70:E77)</f>
        <v>0</v>
      </c>
      <c r="F78" s="17">
        <f t="shared" si="12"/>
        <v>0</v>
      </c>
      <c r="G78" s="17">
        <f t="shared" si="12"/>
        <v>97455.377702702695</v>
      </c>
      <c r="H78" s="14">
        <f>(H70*G70)+(H71*G71)+(H72*G72)+(H73*G73)+(H74*G74)+(H75*G75)+(H76*G76)+(H77*G77)</f>
        <v>65917.5565945946</v>
      </c>
      <c r="I78" s="14">
        <f>SUM(I70:I77)</f>
        <v>12621.209549999998</v>
      </c>
      <c r="J78" s="141"/>
      <c r="K78" s="160"/>
      <c r="L78" s="37"/>
    </row>
    <row r="79" spans="1:12" ht="51" hidden="1" customHeight="1">
      <c r="B79" s="82" t="s">
        <v>81</v>
      </c>
      <c r="C79" s="240"/>
      <c r="D79" s="240"/>
      <c r="E79" s="240"/>
      <c r="F79" s="240"/>
      <c r="G79" s="240"/>
      <c r="H79" s="240"/>
      <c r="I79" s="241"/>
      <c r="J79" s="241"/>
      <c r="K79" s="240"/>
      <c r="L79" s="36"/>
    </row>
    <row r="80" spans="1:12" ht="15.5" hidden="1">
      <c r="B80" s="150" t="s">
        <v>82</v>
      </c>
      <c r="C80" s="151"/>
      <c r="D80" s="152"/>
      <c r="E80" s="152"/>
      <c r="F80" s="152"/>
      <c r="G80" s="153">
        <f>D80</f>
        <v>0</v>
      </c>
      <c r="H80" s="154"/>
      <c r="I80" s="152"/>
      <c r="J80" s="152"/>
      <c r="K80" s="156"/>
      <c r="L80" s="157"/>
    </row>
    <row r="81" spans="2:12" ht="15.5" hidden="1">
      <c r="B81" s="150" t="s">
        <v>83</v>
      </c>
      <c r="C81" s="151"/>
      <c r="D81" s="152"/>
      <c r="E81" s="152"/>
      <c r="F81" s="152"/>
      <c r="G81" s="153">
        <f t="shared" ref="G81:G87" si="13">D81</f>
        <v>0</v>
      </c>
      <c r="H81" s="154"/>
      <c r="I81" s="152"/>
      <c r="J81" s="152"/>
      <c r="K81" s="156"/>
      <c r="L81" s="157"/>
    </row>
    <row r="82" spans="2:12" ht="15.5" hidden="1">
      <c r="B82" s="150" t="s">
        <v>84</v>
      </c>
      <c r="C82" s="151"/>
      <c r="D82" s="152"/>
      <c r="E82" s="152"/>
      <c r="F82" s="152"/>
      <c r="G82" s="153">
        <f t="shared" si="13"/>
        <v>0</v>
      </c>
      <c r="H82" s="154"/>
      <c r="I82" s="152"/>
      <c r="J82" s="152"/>
      <c r="K82" s="156"/>
      <c r="L82" s="157"/>
    </row>
    <row r="83" spans="2:12" ht="15.5" hidden="1">
      <c r="B83" s="150" t="s">
        <v>85</v>
      </c>
      <c r="C83" s="151"/>
      <c r="D83" s="152"/>
      <c r="E83" s="152"/>
      <c r="F83" s="152"/>
      <c r="G83" s="153">
        <f t="shared" si="13"/>
        <v>0</v>
      </c>
      <c r="H83" s="154"/>
      <c r="I83" s="152"/>
      <c r="J83" s="152"/>
      <c r="K83" s="156"/>
      <c r="L83" s="157"/>
    </row>
    <row r="84" spans="2:12" ht="15.5" hidden="1">
      <c r="B84" s="150" t="s">
        <v>86</v>
      </c>
      <c r="C84" s="151"/>
      <c r="D84" s="152"/>
      <c r="E84" s="152"/>
      <c r="F84" s="152"/>
      <c r="G84" s="153">
        <f t="shared" si="13"/>
        <v>0</v>
      </c>
      <c r="H84" s="154"/>
      <c r="I84" s="152"/>
      <c r="J84" s="152"/>
      <c r="K84" s="156"/>
      <c r="L84" s="157"/>
    </row>
    <row r="85" spans="2:12" ht="15.5" hidden="1">
      <c r="B85" s="150" t="s">
        <v>87</v>
      </c>
      <c r="C85" s="151"/>
      <c r="D85" s="152"/>
      <c r="E85" s="152"/>
      <c r="F85" s="152"/>
      <c r="G85" s="153">
        <f t="shared" si="13"/>
        <v>0</v>
      </c>
      <c r="H85" s="154"/>
      <c r="I85" s="152"/>
      <c r="J85" s="152"/>
      <c r="K85" s="156"/>
      <c r="L85" s="157"/>
    </row>
    <row r="86" spans="2:12" ht="15.5" hidden="1">
      <c r="B86" s="150" t="s">
        <v>88</v>
      </c>
      <c r="C86" s="158"/>
      <c r="D86" s="155"/>
      <c r="E86" s="155"/>
      <c r="F86" s="155"/>
      <c r="G86" s="153">
        <f t="shared" si="13"/>
        <v>0</v>
      </c>
      <c r="H86" s="159"/>
      <c r="I86" s="155"/>
      <c r="J86" s="155"/>
      <c r="K86" s="160"/>
      <c r="L86" s="157"/>
    </row>
    <row r="87" spans="2:12" ht="15.5" hidden="1">
      <c r="B87" s="150" t="s">
        <v>89</v>
      </c>
      <c r="C87" s="158"/>
      <c r="D87" s="155"/>
      <c r="E87" s="155"/>
      <c r="F87" s="155"/>
      <c r="G87" s="153">
        <f t="shared" si="13"/>
        <v>0</v>
      </c>
      <c r="H87" s="159"/>
      <c r="I87" s="155"/>
      <c r="J87" s="155"/>
      <c r="K87" s="160"/>
      <c r="L87" s="157"/>
    </row>
    <row r="88" spans="2:12" ht="15.5" hidden="1">
      <c r="C88" s="82" t="s">
        <v>25</v>
      </c>
      <c r="D88" s="14">
        <f>SUM(D80:D87)</f>
        <v>0</v>
      </c>
      <c r="E88" s="14">
        <f t="shared" ref="E88:G88" si="14">SUM(E80:E87)</f>
        <v>0</v>
      </c>
      <c r="F88" s="14">
        <f t="shared" si="14"/>
        <v>0</v>
      </c>
      <c r="G88" s="14">
        <f t="shared" si="14"/>
        <v>0</v>
      </c>
      <c r="H88" s="14">
        <f>(H80*G80)+(H81*G81)+(H82*G82)+(H83*G83)+(H84*G84)+(H85*G85)+(H86*G86)+(H87*G87)</f>
        <v>0</v>
      </c>
      <c r="I88" s="14">
        <f>SUM(I80:I87)</f>
        <v>0</v>
      </c>
      <c r="J88" s="141"/>
      <c r="K88" s="160"/>
      <c r="L88" s="37"/>
    </row>
    <row r="89" spans="2:12" ht="15.75" customHeight="1">
      <c r="B89" s="4"/>
      <c r="C89" s="161"/>
      <c r="D89" s="164"/>
      <c r="E89" s="164"/>
      <c r="F89" s="164"/>
      <c r="G89" s="164"/>
      <c r="H89" s="164"/>
      <c r="I89" s="164"/>
      <c r="J89" s="164"/>
      <c r="K89" s="161"/>
      <c r="L89" s="2"/>
    </row>
    <row r="90" spans="2:12" ht="51" customHeight="1">
      <c r="B90" s="82" t="s">
        <v>90</v>
      </c>
      <c r="C90" s="237" t="s">
        <v>626</v>
      </c>
      <c r="D90" s="237"/>
      <c r="E90" s="237"/>
      <c r="F90" s="237"/>
      <c r="G90" s="237"/>
      <c r="H90" s="237"/>
      <c r="I90" s="238"/>
      <c r="J90" s="238"/>
      <c r="K90" s="237"/>
      <c r="L90" s="13"/>
    </row>
    <row r="91" spans="2:12" ht="51" customHeight="1">
      <c r="B91" s="82" t="s">
        <v>91</v>
      </c>
      <c r="C91" s="240" t="s">
        <v>627</v>
      </c>
      <c r="D91" s="240"/>
      <c r="E91" s="240"/>
      <c r="F91" s="240"/>
      <c r="G91" s="240"/>
      <c r="H91" s="240"/>
      <c r="I91" s="241"/>
      <c r="J91" s="241"/>
      <c r="K91" s="240"/>
      <c r="L91" s="36"/>
    </row>
    <row r="92" spans="2:12" ht="201.5">
      <c r="B92" s="150" t="s">
        <v>92</v>
      </c>
      <c r="C92" s="213" t="s">
        <v>628</v>
      </c>
      <c r="D92" s="152">
        <v>23468.582702702704</v>
      </c>
      <c r="E92" s="152"/>
      <c r="F92" s="152"/>
      <c r="G92" s="153">
        <f>D92</f>
        <v>23468.582702702704</v>
      </c>
      <c r="H92" s="154">
        <v>0.3</v>
      </c>
      <c r="I92" s="152"/>
      <c r="J92" s="209" t="s">
        <v>630</v>
      </c>
      <c r="K92" s="207"/>
      <c r="L92" s="157"/>
    </row>
    <row r="93" spans="2:12" ht="139.5">
      <c r="B93" s="150" t="s">
        <v>93</v>
      </c>
      <c r="C93" s="215" t="s">
        <v>629</v>
      </c>
      <c r="D93" s="152">
        <v>17414.533243243241</v>
      </c>
      <c r="E93" s="152"/>
      <c r="F93" s="152"/>
      <c r="G93" s="153">
        <f t="shared" ref="G93:G99" si="15">D93</f>
        <v>17414.533243243241</v>
      </c>
      <c r="H93" s="154">
        <v>0.3</v>
      </c>
      <c r="I93" s="216">
        <v>8835.794477999998</v>
      </c>
      <c r="J93" s="211" t="s">
        <v>632</v>
      </c>
      <c r="K93" s="207" t="s">
        <v>633</v>
      </c>
      <c r="L93" s="157"/>
    </row>
    <row r="94" spans="2:12" ht="77.5">
      <c r="B94" s="150" t="s">
        <v>94</v>
      </c>
      <c r="C94" s="203" t="s">
        <v>631</v>
      </c>
      <c r="D94" s="152">
        <v>92102.10594594595</v>
      </c>
      <c r="E94" s="152"/>
      <c r="F94" s="152"/>
      <c r="G94" s="153">
        <f t="shared" si="15"/>
        <v>92102.10594594595</v>
      </c>
      <c r="H94" s="154">
        <v>0.3</v>
      </c>
      <c r="I94" s="152"/>
      <c r="J94" s="152"/>
      <c r="K94" s="156"/>
      <c r="L94" s="157"/>
    </row>
    <row r="95" spans="2:12" ht="15.5" hidden="1">
      <c r="B95" s="150" t="s">
        <v>95</v>
      </c>
      <c r="C95" s="151"/>
      <c r="D95" s="152"/>
      <c r="E95" s="152"/>
      <c r="F95" s="152"/>
      <c r="G95" s="153">
        <f t="shared" si="15"/>
        <v>0</v>
      </c>
      <c r="H95" s="154"/>
      <c r="I95" s="152"/>
      <c r="J95" s="152"/>
      <c r="K95" s="156"/>
      <c r="L95" s="157"/>
    </row>
    <row r="96" spans="2:12" ht="15.5" hidden="1">
      <c r="B96" s="150" t="s">
        <v>96</v>
      </c>
      <c r="C96" s="151"/>
      <c r="D96" s="152"/>
      <c r="E96" s="152"/>
      <c r="F96" s="152"/>
      <c r="G96" s="153">
        <f t="shared" si="15"/>
        <v>0</v>
      </c>
      <c r="H96" s="154"/>
      <c r="I96" s="152"/>
      <c r="J96" s="152"/>
      <c r="K96" s="156"/>
      <c r="L96" s="157"/>
    </row>
    <row r="97" spans="2:12" ht="15.5" hidden="1">
      <c r="B97" s="150" t="s">
        <v>97</v>
      </c>
      <c r="C97" s="151"/>
      <c r="D97" s="152"/>
      <c r="E97" s="152"/>
      <c r="F97" s="152"/>
      <c r="G97" s="153">
        <f t="shared" si="15"/>
        <v>0</v>
      </c>
      <c r="H97" s="154"/>
      <c r="I97" s="152"/>
      <c r="J97" s="152"/>
      <c r="K97" s="156"/>
      <c r="L97" s="157"/>
    </row>
    <row r="98" spans="2:12" ht="15.5" hidden="1">
      <c r="B98" s="150" t="s">
        <v>98</v>
      </c>
      <c r="C98" s="158"/>
      <c r="D98" s="155"/>
      <c r="E98" s="155"/>
      <c r="F98" s="155"/>
      <c r="G98" s="153">
        <f t="shared" si="15"/>
        <v>0</v>
      </c>
      <c r="H98" s="159"/>
      <c r="I98" s="155"/>
      <c r="J98" s="155"/>
      <c r="K98" s="160"/>
      <c r="L98" s="157"/>
    </row>
    <row r="99" spans="2:12" ht="15.5" hidden="1">
      <c r="B99" s="150" t="s">
        <v>99</v>
      </c>
      <c r="C99" s="158"/>
      <c r="D99" s="155"/>
      <c r="E99" s="155"/>
      <c r="F99" s="155"/>
      <c r="G99" s="153">
        <f t="shared" si="15"/>
        <v>0</v>
      </c>
      <c r="H99" s="159"/>
      <c r="I99" s="155"/>
      <c r="J99" s="155"/>
      <c r="K99" s="160"/>
      <c r="L99" s="157"/>
    </row>
    <row r="100" spans="2:12" ht="15.5">
      <c r="C100" s="82" t="s">
        <v>25</v>
      </c>
      <c r="D100" s="14">
        <f>SUM(D92:D99)</f>
        <v>132985.22189189191</v>
      </c>
      <c r="E100" s="14">
        <f t="shared" ref="E100:G100" si="16">SUM(E92:E99)</f>
        <v>0</v>
      </c>
      <c r="F100" s="14">
        <f t="shared" si="16"/>
        <v>0</v>
      </c>
      <c r="G100" s="17">
        <f t="shared" si="16"/>
        <v>132985.22189189191</v>
      </c>
      <c r="H100" s="14">
        <f>(H92*G92)+(H93*G93)+(H94*G94)+(H95*G95)+(H96*G96)+(H97*G97)+(H98*G98)+(H99*G99)</f>
        <v>39895.56656756757</v>
      </c>
      <c r="I100" s="14">
        <f>SUM(I92:I99)</f>
        <v>8835.794477999998</v>
      </c>
      <c r="J100" s="141"/>
      <c r="K100" s="160"/>
      <c r="L100" s="37"/>
    </row>
    <row r="101" spans="2:12" ht="51" customHeight="1">
      <c r="B101" s="82" t="s">
        <v>100</v>
      </c>
      <c r="C101" s="242" t="s">
        <v>634</v>
      </c>
      <c r="D101" s="243"/>
      <c r="E101" s="243"/>
      <c r="F101" s="243"/>
      <c r="G101" s="243"/>
      <c r="H101" s="243"/>
      <c r="I101" s="244"/>
      <c r="J101" s="244"/>
      <c r="K101" s="243"/>
      <c r="L101" s="36"/>
    </row>
    <row r="102" spans="2:12" ht="77.5">
      <c r="B102" s="150" t="s">
        <v>101</v>
      </c>
      <c r="C102" s="203" t="s">
        <v>635</v>
      </c>
      <c r="D102" s="152">
        <v>26422.639999999999</v>
      </c>
      <c r="E102" s="152"/>
      <c r="F102" s="152"/>
      <c r="G102" s="153">
        <f>D102</f>
        <v>26422.639999999999</v>
      </c>
      <c r="H102" s="154">
        <v>0.3</v>
      </c>
      <c r="I102" s="152"/>
      <c r="J102" s="209" t="s">
        <v>636</v>
      </c>
      <c r="K102" s="207" t="s">
        <v>637</v>
      </c>
      <c r="L102" s="157"/>
    </row>
    <row r="103" spans="2:12" ht="186">
      <c r="B103" s="150" t="s">
        <v>102</v>
      </c>
      <c r="C103" s="203" t="s">
        <v>638</v>
      </c>
      <c r="D103" s="152">
        <v>68912.490000000005</v>
      </c>
      <c r="E103" s="152"/>
      <c r="F103" s="152"/>
      <c r="G103" s="153">
        <f t="shared" ref="G103:G109" si="17">D103</f>
        <v>68912.490000000005</v>
      </c>
      <c r="H103" s="217">
        <v>0.4</v>
      </c>
      <c r="I103" s="152"/>
      <c r="J103" s="209" t="s">
        <v>639</v>
      </c>
      <c r="K103" s="207"/>
      <c r="L103" s="157"/>
    </row>
    <row r="104" spans="2:12" ht="170.5">
      <c r="B104" s="150" t="s">
        <v>103</v>
      </c>
      <c r="C104" s="203" t="s">
        <v>640</v>
      </c>
      <c r="D104" s="152">
        <v>41682.75</v>
      </c>
      <c r="E104" s="152"/>
      <c r="F104" s="152"/>
      <c r="G104" s="153">
        <f t="shared" si="17"/>
        <v>41682.75</v>
      </c>
      <c r="H104" s="154">
        <v>0.4</v>
      </c>
      <c r="I104" s="152"/>
      <c r="J104" s="211" t="s">
        <v>641</v>
      </c>
      <c r="K104" s="207" t="s">
        <v>642</v>
      </c>
      <c r="L104" s="157"/>
    </row>
    <row r="105" spans="2:12" ht="170.5">
      <c r="B105" s="150" t="s">
        <v>104</v>
      </c>
      <c r="C105" s="203" t="s">
        <v>643</v>
      </c>
      <c r="D105" s="152">
        <v>36416.390270270269</v>
      </c>
      <c r="E105" s="152"/>
      <c r="F105" s="152"/>
      <c r="G105" s="153">
        <f t="shared" si="17"/>
        <v>36416.390270270269</v>
      </c>
      <c r="H105" s="154">
        <v>0.3</v>
      </c>
      <c r="I105" s="152">
        <v>4519.046769999999</v>
      </c>
      <c r="J105" s="209" t="s">
        <v>644</v>
      </c>
      <c r="K105" s="207" t="s">
        <v>645</v>
      </c>
      <c r="L105" s="157"/>
    </row>
    <row r="106" spans="2:12" ht="170.5">
      <c r="B106" s="150" t="s">
        <v>105</v>
      </c>
      <c r="C106" s="203" t="s">
        <v>646</v>
      </c>
      <c r="D106" s="210">
        <v>88481.000135135066</v>
      </c>
      <c r="E106" s="152"/>
      <c r="F106" s="152"/>
      <c r="G106" s="153">
        <f t="shared" si="17"/>
        <v>88481.000135135066</v>
      </c>
      <c r="H106" s="154">
        <v>0.3</v>
      </c>
      <c r="I106" s="152">
        <v>7564.6393539999972</v>
      </c>
      <c r="J106" s="209" t="s">
        <v>647</v>
      </c>
      <c r="K106" s="207" t="s">
        <v>648</v>
      </c>
      <c r="L106" s="157"/>
    </row>
    <row r="107" spans="2:12" ht="77.5">
      <c r="B107" s="150" t="s">
        <v>106</v>
      </c>
      <c r="C107" s="203" t="s">
        <v>649</v>
      </c>
      <c r="D107" s="210">
        <v>21629.493243243243</v>
      </c>
      <c r="E107" s="152"/>
      <c r="F107" s="152"/>
      <c r="G107" s="153">
        <f t="shared" si="17"/>
        <v>21629.493243243243</v>
      </c>
      <c r="H107" s="154">
        <v>0.3</v>
      </c>
      <c r="I107" s="152"/>
      <c r="J107" s="211" t="s">
        <v>650</v>
      </c>
      <c r="K107" s="207"/>
      <c r="L107" s="157"/>
    </row>
    <row r="108" spans="2:12" ht="15.5">
      <c r="B108" s="150" t="s">
        <v>107</v>
      </c>
      <c r="C108" s="158"/>
      <c r="D108" s="155"/>
      <c r="E108" s="155"/>
      <c r="F108" s="155"/>
      <c r="G108" s="153">
        <f t="shared" si="17"/>
        <v>0</v>
      </c>
      <c r="H108" s="159"/>
      <c r="I108" s="155"/>
      <c r="J108" s="155"/>
      <c r="K108" s="160"/>
      <c r="L108" s="157"/>
    </row>
    <row r="109" spans="2:12" ht="15.5">
      <c r="B109" s="150" t="s">
        <v>108</v>
      </c>
      <c r="C109" s="158"/>
      <c r="D109" s="155"/>
      <c r="E109" s="155"/>
      <c r="F109" s="155"/>
      <c r="G109" s="153">
        <f t="shared" si="17"/>
        <v>0</v>
      </c>
      <c r="H109" s="159"/>
      <c r="I109" s="155"/>
      <c r="J109" s="155"/>
      <c r="K109" s="160"/>
      <c r="L109" s="157"/>
    </row>
    <row r="110" spans="2:12" ht="15.5">
      <c r="C110" s="82" t="s">
        <v>25</v>
      </c>
      <c r="D110" s="17">
        <f>SUM(D102:D109)</f>
        <v>283544.76364864857</v>
      </c>
      <c r="E110" s="17">
        <f t="shared" ref="E110:G110" si="18">SUM(E102:E109)</f>
        <v>0</v>
      </c>
      <c r="F110" s="17">
        <f t="shared" si="18"/>
        <v>0</v>
      </c>
      <c r="G110" s="17">
        <f t="shared" si="18"/>
        <v>283544.76364864857</v>
      </c>
      <c r="H110" s="14">
        <f>(H102*G102)+(H103*G103)+(H104*G104)+(H105*G105)+(H106*G106)+(H107*G107)+(H108*G108)+(H109*G109)</f>
        <v>96122.953094594573</v>
      </c>
      <c r="I110" s="14">
        <f>SUM(I102:I109)</f>
        <v>12083.686123999996</v>
      </c>
      <c r="J110" s="141"/>
      <c r="K110" s="160"/>
      <c r="L110" s="37"/>
    </row>
    <row r="111" spans="2:12" ht="51" customHeight="1">
      <c r="B111" s="82" t="s">
        <v>109</v>
      </c>
      <c r="C111" s="240"/>
      <c r="D111" s="240"/>
      <c r="E111" s="240"/>
      <c r="F111" s="240"/>
      <c r="G111" s="240"/>
      <c r="H111" s="240"/>
      <c r="I111" s="241"/>
      <c r="J111" s="241"/>
      <c r="K111" s="240"/>
      <c r="L111" s="36"/>
    </row>
    <row r="112" spans="2:12" ht="15.5">
      <c r="B112" s="150" t="s">
        <v>110</v>
      </c>
      <c r="C112" s="151"/>
      <c r="D112" s="152"/>
      <c r="E112" s="152"/>
      <c r="F112" s="152"/>
      <c r="G112" s="153">
        <f>D112</f>
        <v>0</v>
      </c>
      <c r="H112" s="154"/>
      <c r="I112" s="152"/>
      <c r="J112" s="152"/>
      <c r="K112" s="156"/>
      <c r="L112" s="157"/>
    </row>
    <row r="113" spans="2:12" ht="15.5">
      <c r="B113" s="150" t="s">
        <v>111</v>
      </c>
      <c r="C113" s="151"/>
      <c r="D113" s="152"/>
      <c r="E113" s="152"/>
      <c r="F113" s="152"/>
      <c r="G113" s="153">
        <f t="shared" ref="G113:G119" si="19">D113</f>
        <v>0</v>
      </c>
      <c r="H113" s="154"/>
      <c r="I113" s="152"/>
      <c r="J113" s="152"/>
      <c r="K113" s="156"/>
      <c r="L113" s="157"/>
    </row>
    <row r="114" spans="2:12" ht="15.5">
      <c r="B114" s="150" t="s">
        <v>112</v>
      </c>
      <c r="C114" s="151"/>
      <c r="D114" s="152"/>
      <c r="E114" s="152"/>
      <c r="F114" s="152"/>
      <c r="G114" s="153">
        <f t="shared" si="19"/>
        <v>0</v>
      </c>
      <c r="H114" s="154"/>
      <c r="I114" s="152"/>
      <c r="J114" s="152"/>
      <c r="K114" s="156"/>
      <c r="L114" s="157"/>
    </row>
    <row r="115" spans="2:12" ht="15.5">
      <c r="B115" s="150" t="s">
        <v>113</v>
      </c>
      <c r="C115" s="151"/>
      <c r="D115" s="152"/>
      <c r="E115" s="152"/>
      <c r="F115" s="152"/>
      <c r="G115" s="153">
        <f t="shared" si="19"/>
        <v>0</v>
      </c>
      <c r="H115" s="154"/>
      <c r="I115" s="152"/>
      <c r="J115" s="152"/>
      <c r="K115" s="156"/>
      <c r="L115" s="157"/>
    </row>
    <row r="116" spans="2:12" ht="15.5">
      <c r="B116" s="150" t="s">
        <v>114</v>
      </c>
      <c r="C116" s="151"/>
      <c r="D116" s="152"/>
      <c r="E116" s="152"/>
      <c r="F116" s="152"/>
      <c r="G116" s="153">
        <f t="shared" si="19"/>
        <v>0</v>
      </c>
      <c r="H116" s="154"/>
      <c r="I116" s="152"/>
      <c r="J116" s="152"/>
      <c r="K116" s="156"/>
      <c r="L116" s="157"/>
    </row>
    <row r="117" spans="2:12" ht="15.5">
      <c r="B117" s="150" t="s">
        <v>115</v>
      </c>
      <c r="C117" s="151"/>
      <c r="D117" s="152"/>
      <c r="E117" s="152"/>
      <c r="F117" s="152"/>
      <c r="G117" s="153">
        <f t="shared" si="19"/>
        <v>0</v>
      </c>
      <c r="H117" s="154"/>
      <c r="I117" s="152"/>
      <c r="J117" s="152"/>
      <c r="K117" s="156"/>
      <c r="L117" s="157"/>
    </row>
    <row r="118" spans="2:12" ht="15.5">
      <c r="B118" s="150" t="s">
        <v>116</v>
      </c>
      <c r="C118" s="158"/>
      <c r="D118" s="155"/>
      <c r="E118" s="155"/>
      <c r="F118" s="155"/>
      <c r="G118" s="153">
        <f t="shared" si="19"/>
        <v>0</v>
      </c>
      <c r="H118" s="159"/>
      <c r="I118" s="155"/>
      <c r="J118" s="155"/>
      <c r="K118" s="160"/>
      <c r="L118" s="157"/>
    </row>
    <row r="119" spans="2:12" ht="15.5">
      <c r="B119" s="150" t="s">
        <v>117</v>
      </c>
      <c r="C119" s="158"/>
      <c r="D119" s="155"/>
      <c r="E119" s="155"/>
      <c r="F119" s="155"/>
      <c r="G119" s="153">
        <f t="shared" si="19"/>
        <v>0</v>
      </c>
      <c r="H119" s="159"/>
      <c r="I119" s="155"/>
      <c r="J119" s="155"/>
      <c r="K119" s="160"/>
      <c r="L119" s="157"/>
    </row>
    <row r="120" spans="2:12" ht="15.5">
      <c r="C120" s="82" t="s">
        <v>25</v>
      </c>
      <c r="D120" s="17">
        <f>SUM(D112:D119)</f>
        <v>0</v>
      </c>
      <c r="E120" s="17">
        <f t="shared" ref="E120:G120" si="20">SUM(E112:E119)</f>
        <v>0</v>
      </c>
      <c r="F120" s="17">
        <f t="shared" si="20"/>
        <v>0</v>
      </c>
      <c r="G120" s="17">
        <f t="shared" si="20"/>
        <v>0</v>
      </c>
      <c r="H120" s="14">
        <f>(H112*G112)+(H113*G113)+(H114*G114)+(H115*G115)+(H116*G116)+(H117*G117)+(H118*G118)+(H119*G119)</f>
        <v>0</v>
      </c>
      <c r="I120" s="14">
        <f>SUM(I112:I119)</f>
        <v>0</v>
      </c>
      <c r="J120" s="141"/>
      <c r="K120" s="160"/>
      <c r="L120" s="37"/>
    </row>
    <row r="121" spans="2:12" ht="51" customHeight="1">
      <c r="B121" s="82" t="s">
        <v>118</v>
      </c>
      <c r="C121" s="240"/>
      <c r="D121" s="240"/>
      <c r="E121" s="240"/>
      <c r="F121" s="240"/>
      <c r="G121" s="240"/>
      <c r="H121" s="240"/>
      <c r="I121" s="241"/>
      <c r="J121" s="241"/>
      <c r="K121" s="240"/>
      <c r="L121" s="36"/>
    </row>
    <row r="122" spans="2:12" ht="15.5">
      <c r="B122" s="150" t="s">
        <v>119</v>
      </c>
      <c r="C122" s="151"/>
      <c r="D122" s="152"/>
      <c r="E122" s="152"/>
      <c r="F122" s="152"/>
      <c r="G122" s="153">
        <f>D122</f>
        <v>0</v>
      </c>
      <c r="H122" s="154"/>
      <c r="I122" s="152"/>
      <c r="J122" s="152"/>
      <c r="K122" s="156"/>
      <c r="L122" s="157"/>
    </row>
    <row r="123" spans="2:12" ht="15.5">
      <c r="B123" s="150" t="s">
        <v>120</v>
      </c>
      <c r="C123" s="151"/>
      <c r="D123" s="152"/>
      <c r="E123" s="152"/>
      <c r="F123" s="152"/>
      <c r="G123" s="153">
        <f t="shared" ref="G123:G129" si="21">D123</f>
        <v>0</v>
      </c>
      <c r="H123" s="154"/>
      <c r="I123" s="152"/>
      <c r="J123" s="152"/>
      <c r="K123" s="156"/>
      <c r="L123" s="157"/>
    </row>
    <row r="124" spans="2:12" ht="15.5">
      <c r="B124" s="150" t="s">
        <v>121</v>
      </c>
      <c r="C124" s="151"/>
      <c r="D124" s="152"/>
      <c r="E124" s="152"/>
      <c r="F124" s="152"/>
      <c r="G124" s="153">
        <f t="shared" si="21"/>
        <v>0</v>
      </c>
      <c r="H124" s="154"/>
      <c r="I124" s="152"/>
      <c r="J124" s="152"/>
      <c r="K124" s="156"/>
      <c r="L124" s="157"/>
    </row>
    <row r="125" spans="2:12" ht="15.5">
      <c r="B125" s="150" t="s">
        <v>122</v>
      </c>
      <c r="C125" s="151"/>
      <c r="D125" s="152"/>
      <c r="E125" s="152"/>
      <c r="F125" s="152"/>
      <c r="G125" s="153">
        <f t="shared" si="21"/>
        <v>0</v>
      </c>
      <c r="H125" s="154"/>
      <c r="I125" s="152"/>
      <c r="J125" s="152"/>
      <c r="K125" s="156"/>
      <c r="L125" s="157"/>
    </row>
    <row r="126" spans="2:12" ht="15.5">
      <c r="B126" s="150" t="s">
        <v>123</v>
      </c>
      <c r="C126" s="151"/>
      <c r="D126" s="152"/>
      <c r="E126" s="152"/>
      <c r="F126" s="152"/>
      <c r="G126" s="153">
        <f t="shared" si="21"/>
        <v>0</v>
      </c>
      <c r="H126" s="154"/>
      <c r="I126" s="152"/>
      <c r="J126" s="152"/>
      <c r="K126" s="156"/>
      <c r="L126" s="157"/>
    </row>
    <row r="127" spans="2:12" ht="15.5">
      <c r="B127" s="150" t="s">
        <v>124</v>
      </c>
      <c r="C127" s="151"/>
      <c r="D127" s="152"/>
      <c r="E127" s="152"/>
      <c r="F127" s="152"/>
      <c r="G127" s="153">
        <f t="shared" si="21"/>
        <v>0</v>
      </c>
      <c r="H127" s="154"/>
      <c r="I127" s="152"/>
      <c r="J127" s="152"/>
      <c r="K127" s="156"/>
      <c r="L127" s="157"/>
    </row>
    <row r="128" spans="2:12" ht="15.5">
      <c r="B128" s="150" t="s">
        <v>125</v>
      </c>
      <c r="C128" s="158"/>
      <c r="D128" s="155"/>
      <c r="E128" s="155"/>
      <c r="F128" s="155"/>
      <c r="G128" s="153">
        <f t="shared" si="21"/>
        <v>0</v>
      </c>
      <c r="H128" s="159"/>
      <c r="I128" s="155"/>
      <c r="J128" s="155"/>
      <c r="K128" s="160"/>
      <c r="L128" s="157"/>
    </row>
    <row r="129" spans="2:12" ht="15.5">
      <c r="B129" s="150" t="s">
        <v>126</v>
      </c>
      <c r="C129" s="158"/>
      <c r="D129" s="155"/>
      <c r="E129" s="155"/>
      <c r="F129" s="155"/>
      <c r="G129" s="153">
        <f t="shared" si="21"/>
        <v>0</v>
      </c>
      <c r="H129" s="159"/>
      <c r="I129" s="155"/>
      <c r="J129" s="155"/>
      <c r="K129" s="160"/>
      <c r="L129" s="157"/>
    </row>
    <row r="130" spans="2:12" ht="15.5">
      <c r="C130" s="82" t="s">
        <v>25</v>
      </c>
      <c r="D130" s="14">
        <f>SUM(D122:D129)</f>
        <v>0</v>
      </c>
      <c r="E130" s="14">
        <f t="shared" ref="E130:G130" si="22">SUM(E122:E129)</f>
        <v>0</v>
      </c>
      <c r="F130" s="14">
        <f t="shared" si="22"/>
        <v>0</v>
      </c>
      <c r="G130" s="14">
        <f t="shared" si="22"/>
        <v>0</v>
      </c>
      <c r="H130" s="14">
        <f>(H122*G122)+(H123*G123)+(H124*G124)+(H125*G125)+(H126*G126)+(H127*G127)+(H128*G128)+(H129*G129)</f>
        <v>0</v>
      </c>
      <c r="I130" s="14">
        <f>SUM(I122:I129)</f>
        <v>0</v>
      </c>
      <c r="J130" s="141"/>
      <c r="K130" s="160"/>
      <c r="L130" s="37"/>
    </row>
    <row r="131" spans="2:12" ht="15.75" customHeight="1">
      <c r="B131" s="4"/>
      <c r="C131" s="161"/>
      <c r="D131" s="164"/>
      <c r="E131" s="164"/>
      <c r="F131" s="164"/>
      <c r="G131" s="164"/>
      <c r="H131" s="164"/>
      <c r="I131" s="164"/>
      <c r="J131" s="164"/>
      <c r="K131" s="165"/>
      <c r="L131" s="2"/>
    </row>
    <row r="132" spans="2:12" ht="51" customHeight="1">
      <c r="B132" s="82" t="s">
        <v>127</v>
      </c>
      <c r="C132" s="237"/>
      <c r="D132" s="237"/>
      <c r="E132" s="237"/>
      <c r="F132" s="237"/>
      <c r="G132" s="237"/>
      <c r="H132" s="237"/>
      <c r="I132" s="238"/>
      <c r="J132" s="238"/>
      <c r="K132" s="237"/>
      <c r="L132" s="13"/>
    </row>
    <row r="133" spans="2:12" ht="51" customHeight="1">
      <c r="B133" s="82" t="s">
        <v>128</v>
      </c>
      <c r="C133" s="240"/>
      <c r="D133" s="240"/>
      <c r="E133" s="240"/>
      <c r="F133" s="240"/>
      <c r="G133" s="240"/>
      <c r="H133" s="240"/>
      <c r="I133" s="241"/>
      <c r="J133" s="241"/>
      <c r="K133" s="240"/>
      <c r="L133" s="36"/>
    </row>
    <row r="134" spans="2:12" ht="15.5">
      <c r="B134" s="150" t="s">
        <v>129</v>
      </c>
      <c r="C134" s="151"/>
      <c r="D134" s="152"/>
      <c r="E134" s="152"/>
      <c r="F134" s="152"/>
      <c r="G134" s="153">
        <f>D134</f>
        <v>0</v>
      </c>
      <c r="H134" s="154"/>
      <c r="I134" s="152"/>
      <c r="J134" s="152"/>
      <c r="K134" s="156"/>
      <c r="L134" s="157"/>
    </row>
    <row r="135" spans="2:12" ht="15.5">
      <c r="B135" s="150" t="s">
        <v>130</v>
      </c>
      <c r="C135" s="151"/>
      <c r="D135" s="152"/>
      <c r="E135" s="152"/>
      <c r="F135" s="152"/>
      <c r="G135" s="153">
        <f t="shared" ref="G135:G141" si="23">D135</f>
        <v>0</v>
      </c>
      <c r="H135" s="154"/>
      <c r="I135" s="152"/>
      <c r="J135" s="152"/>
      <c r="K135" s="156"/>
      <c r="L135" s="157"/>
    </row>
    <row r="136" spans="2:12" ht="15.5">
      <c r="B136" s="150" t="s">
        <v>131</v>
      </c>
      <c r="C136" s="151"/>
      <c r="D136" s="152"/>
      <c r="E136" s="152"/>
      <c r="F136" s="152"/>
      <c r="G136" s="153">
        <f t="shared" si="23"/>
        <v>0</v>
      </c>
      <c r="H136" s="154"/>
      <c r="I136" s="152"/>
      <c r="J136" s="152"/>
      <c r="K136" s="156"/>
      <c r="L136" s="157"/>
    </row>
    <row r="137" spans="2:12" ht="15.5">
      <c r="B137" s="150" t="s">
        <v>132</v>
      </c>
      <c r="C137" s="151"/>
      <c r="D137" s="152"/>
      <c r="E137" s="152"/>
      <c r="F137" s="152"/>
      <c r="G137" s="153">
        <f t="shared" si="23"/>
        <v>0</v>
      </c>
      <c r="H137" s="154"/>
      <c r="I137" s="152"/>
      <c r="J137" s="152"/>
      <c r="K137" s="156"/>
      <c r="L137" s="157"/>
    </row>
    <row r="138" spans="2:12" ht="15.5">
      <c r="B138" s="150" t="s">
        <v>133</v>
      </c>
      <c r="C138" s="151"/>
      <c r="D138" s="152"/>
      <c r="E138" s="152"/>
      <c r="F138" s="152"/>
      <c r="G138" s="153">
        <f t="shared" si="23"/>
        <v>0</v>
      </c>
      <c r="H138" s="154"/>
      <c r="I138" s="152"/>
      <c r="J138" s="152"/>
      <c r="K138" s="156"/>
      <c r="L138" s="157"/>
    </row>
    <row r="139" spans="2:12" ht="15.5">
      <c r="B139" s="150" t="s">
        <v>134</v>
      </c>
      <c r="C139" s="151"/>
      <c r="D139" s="152"/>
      <c r="E139" s="152"/>
      <c r="F139" s="152"/>
      <c r="G139" s="153">
        <f t="shared" si="23"/>
        <v>0</v>
      </c>
      <c r="H139" s="154"/>
      <c r="I139" s="152"/>
      <c r="J139" s="152"/>
      <c r="K139" s="156"/>
      <c r="L139" s="157"/>
    </row>
    <row r="140" spans="2:12" ht="15.5">
      <c r="B140" s="150" t="s">
        <v>135</v>
      </c>
      <c r="C140" s="158"/>
      <c r="D140" s="155"/>
      <c r="E140" s="155"/>
      <c r="F140" s="155"/>
      <c r="G140" s="153">
        <f t="shared" si="23"/>
        <v>0</v>
      </c>
      <c r="H140" s="159"/>
      <c r="I140" s="155"/>
      <c r="J140" s="155"/>
      <c r="K140" s="160"/>
      <c r="L140" s="157"/>
    </row>
    <row r="141" spans="2:12" ht="15.5">
      <c r="B141" s="150" t="s">
        <v>136</v>
      </c>
      <c r="C141" s="158"/>
      <c r="D141" s="155"/>
      <c r="E141" s="155"/>
      <c r="F141" s="155"/>
      <c r="G141" s="153">
        <f t="shared" si="23"/>
        <v>0</v>
      </c>
      <c r="H141" s="159"/>
      <c r="I141" s="155"/>
      <c r="J141" s="155"/>
      <c r="K141" s="160"/>
      <c r="L141" s="157"/>
    </row>
    <row r="142" spans="2:12" ht="15.5">
      <c r="C142" s="82" t="s">
        <v>25</v>
      </c>
      <c r="D142" s="14">
        <f>SUM(D134:D141)</f>
        <v>0</v>
      </c>
      <c r="E142" s="14">
        <f t="shared" ref="E142:G142" si="24">SUM(E134:E141)</f>
        <v>0</v>
      </c>
      <c r="F142" s="14">
        <f t="shared" si="24"/>
        <v>0</v>
      </c>
      <c r="G142" s="17">
        <f t="shared" si="24"/>
        <v>0</v>
      </c>
      <c r="H142" s="14">
        <f>(H134*G134)+(H135*G135)+(H136*G136)+(H137*G137)+(H138*G138)+(H139*G139)+(H140*G140)+(H141*G141)</f>
        <v>0</v>
      </c>
      <c r="I142" s="14">
        <f>SUM(I134:I141)</f>
        <v>0</v>
      </c>
      <c r="J142" s="141"/>
      <c r="K142" s="160"/>
      <c r="L142" s="37"/>
    </row>
    <row r="143" spans="2:12" ht="51" customHeight="1">
      <c r="B143" s="82" t="s">
        <v>137</v>
      </c>
      <c r="C143" s="240"/>
      <c r="D143" s="240"/>
      <c r="E143" s="240"/>
      <c r="F143" s="240"/>
      <c r="G143" s="240"/>
      <c r="H143" s="240"/>
      <c r="I143" s="241"/>
      <c r="J143" s="241"/>
      <c r="K143" s="240"/>
      <c r="L143" s="36"/>
    </row>
    <row r="144" spans="2:12" ht="15.5">
      <c r="B144" s="150" t="s">
        <v>138</v>
      </c>
      <c r="C144" s="151"/>
      <c r="D144" s="152"/>
      <c r="E144" s="152"/>
      <c r="F144" s="152"/>
      <c r="G144" s="153">
        <f>D144</f>
        <v>0</v>
      </c>
      <c r="H144" s="154"/>
      <c r="I144" s="152"/>
      <c r="J144" s="152"/>
      <c r="K144" s="156"/>
      <c r="L144" s="157"/>
    </row>
    <row r="145" spans="2:12" ht="15.5">
      <c r="B145" s="150" t="s">
        <v>139</v>
      </c>
      <c r="C145" s="151"/>
      <c r="D145" s="152"/>
      <c r="E145" s="152"/>
      <c r="F145" s="152"/>
      <c r="G145" s="153">
        <f t="shared" ref="G145:G151" si="25">D145</f>
        <v>0</v>
      </c>
      <c r="H145" s="154"/>
      <c r="I145" s="152"/>
      <c r="J145" s="152"/>
      <c r="K145" s="156"/>
      <c r="L145" s="157"/>
    </row>
    <row r="146" spans="2:12" ht="15.5">
      <c r="B146" s="150" t="s">
        <v>140</v>
      </c>
      <c r="C146" s="151"/>
      <c r="D146" s="152"/>
      <c r="E146" s="152"/>
      <c r="F146" s="152"/>
      <c r="G146" s="153">
        <f t="shared" si="25"/>
        <v>0</v>
      </c>
      <c r="H146" s="154"/>
      <c r="I146" s="152"/>
      <c r="J146" s="152"/>
      <c r="K146" s="156"/>
      <c r="L146" s="157"/>
    </row>
    <row r="147" spans="2:12" ht="15.5">
      <c r="B147" s="150" t="s">
        <v>141</v>
      </c>
      <c r="C147" s="151"/>
      <c r="D147" s="152"/>
      <c r="E147" s="152"/>
      <c r="F147" s="152"/>
      <c r="G147" s="153">
        <f t="shared" si="25"/>
        <v>0</v>
      </c>
      <c r="H147" s="154"/>
      <c r="I147" s="152"/>
      <c r="J147" s="152"/>
      <c r="K147" s="156"/>
      <c r="L147" s="157"/>
    </row>
    <row r="148" spans="2:12" ht="15.5">
      <c r="B148" s="150" t="s">
        <v>142</v>
      </c>
      <c r="C148" s="151"/>
      <c r="D148" s="152"/>
      <c r="E148" s="152"/>
      <c r="F148" s="152"/>
      <c r="G148" s="153">
        <f t="shared" si="25"/>
        <v>0</v>
      </c>
      <c r="H148" s="154"/>
      <c r="I148" s="152"/>
      <c r="J148" s="152"/>
      <c r="K148" s="156"/>
      <c r="L148" s="157"/>
    </row>
    <row r="149" spans="2:12" ht="15.5">
      <c r="B149" s="150" t="s">
        <v>143</v>
      </c>
      <c r="C149" s="151"/>
      <c r="D149" s="152"/>
      <c r="E149" s="152"/>
      <c r="F149" s="152"/>
      <c r="G149" s="153">
        <f t="shared" si="25"/>
        <v>0</v>
      </c>
      <c r="H149" s="154"/>
      <c r="I149" s="152"/>
      <c r="J149" s="152"/>
      <c r="K149" s="156"/>
      <c r="L149" s="157"/>
    </row>
    <row r="150" spans="2:12" ht="15.5">
      <c r="B150" s="150" t="s">
        <v>144</v>
      </c>
      <c r="C150" s="158"/>
      <c r="D150" s="155"/>
      <c r="E150" s="155"/>
      <c r="F150" s="155"/>
      <c r="G150" s="153">
        <f t="shared" si="25"/>
        <v>0</v>
      </c>
      <c r="H150" s="159"/>
      <c r="I150" s="155"/>
      <c r="J150" s="155"/>
      <c r="K150" s="160"/>
      <c r="L150" s="157"/>
    </row>
    <row r="151" spans="2:12" ht="15.5">
      <c r="B151" s="150" t="s">
        <v>145</v>
      </c>
      <c r="C151" s="158"/>
      <c r="D151" s="155"/>
      <c r="E151" s="155"/>
      <c r="F151" s="155"/>
      <c r="G151" s="153">
        <f t="shared" si="25"/>
        <v>0</v>
      </c>
      <c r="H151" s="159"/>
      <c r="I151" s="155"/>
      <c r="J151" s="155"/>
      <c r="K151" s="160"/>
      <c r="L151" s="157"/>
    </row>
    <row r="152" spans="2:12" ht="15.5">
      <c r="C152" s="82" t="s">
        <v>25</v>
      </c>
      <c r="D152" s="17">
        <f>SUM(D144:D151)</f>
        <v>0</v>
      </c>
      <c r="E152" s="17">
        <f t="shared" ref="E152:G152" si="26">SUM(E144:E151)</f>
        <v>0</v>
      </c>
      <c r="F152" s="17">
        <f t="shared" si="26"/>
        <v>0</v>
      </c>
      <c r="G152" s="17">
        <f t="shared" si="26"/>
        <v>0</v>
      </c>
      <c r="H152" s="14">
        <f>(H144*G144)+(H145*G145)+(H146*G146)+(H147*G147)+(H148*G148)+(H149*G149)+(H150*G150)+(H151*G151)</f>
        <v>0</v>
      </c>
      <c r="I152" s="14">
        <f>SUM(I144:I151)</f>
        <v>0</v>
      </c>
      <c r="J152" s="141"/>
      <c r="K152" s="160"/>
      <c r="L152" s="37"/>
    </row>
    <row r="153" spans="2:12" ht="51" customHeight="1">
      <c r="B153" s="82" t="s">
        <v>146</v>
      </c>
      <c r="C153" s="240"/>
      <c r="D153" s="240"/>
      <c r="E153" s="240"/>
      <c r="F153" s="240"/>
      <c r="G153" s="240"/>
      <c r="H153" s="240"/>
      <c r="I153" s="241"/>
      <c r="J153" s="241"/>
      <c r="K153" s="240"/>
      <c r="L153" s="36"/>
    </row>
    <row r="154" spans="2:12" ht="15.5">
      <c r="B154" s="150" t="s">
        <v>147</v>
      </c>
      <c r="C154" s="151"/>
      <c r="D154" s="152"/>
      <c r="E154" s="152"/>
      <c r="F154" s="152"/>
      <c r="G154" s="153">
        <f>D154</f>
        <v>0</v>
      </c>
      <c r="H154" s="154"/>
      <c r="I154" s="152"/>
      <c r="J154" s="152"/>
      <c r="K154" s="156"/>
      <c r="L154" s="157"/>
    </row>
    <row r="155" spans="2:12" ht="15.5">
      <c r="B155" s="150" t="s">
        <v>148</v>
      </c>
      <c r="C155" s="151"/>
      <c r="D155" s="152"/>
      <c r="E155" s="152"/>
      <c r="F155" s="152"/>
      <c r="G155" s="153">
        <f t="shared" ref="G155:G161" si="27">D155</f>
        <v>0</v>
      </c>
      <c r="H155" s="154"/>
      <c r="I155" s="152"/>
      <c r="J155" s="152"/>
      <c r="K155" s="156"/>
      <c r="L155" s="157"/>
    </row>
    <row r="156" spans="2:12" ht="15.5">
      <c r="B156" s="150" t="s">
        <v>149</v>
      </c>
      <c r="C156" s="151"/>
      <c r="D156" s="152"/>
      <c r="E156" s="152"/>
      <c r="F156" s="152"/>
      <c r="G156" s="153">
        <f t="shared" si="27"/>
        <v>0</v>
      </c>
      <c r="H156" s="154"/>
      <c r="I156" s="152"/>
      <c r="J156" s="152"/>
      <c r="K156" s="156"/>
      <c r="L156" s="157"/>
    </row>
    <row r="157" spans="2:12" ht="15.5">
      <c r="B157" s="150" t="s">
        <v>150</v>
      </c>
      <c r="C157" s="151"/>
      <c r="D157" s="152"/>
      <c r="E157" s="152"/>
      <c r="F157" s="152"/>
      <c r="G157" s="153">
        <f t="shared" si="27"/>
        <v>0</v>
      </c>
      <c r="H157" s="154"/>
      <c r="I157" s="152"/>
      <c r="J157" s="152"/>
      <c r="K157" s="156"/>
      <c r="L157" s="157"/>
    </row>
    <row r="158" spans="2:12" ht="15.5">
      <c r="B158" s="150" t="s">
        <v>151</v>
      </c>
      <c r="C158" s="151"/>
      <c r="D158" s="152"/>
      <c r="E158" s="152"/>
      <c r="F158" s="152"/>
      <c r="G158" s="153">
        <f t="shared" si="27"/>
        <v>0</v>
      </c>
      <c r="H158" s="154"/>
      <c r="I158" s="152"/>
      <c r="J158" s="152"/>
      <c r="K158" s="156"/>
      <c r="L158" s="157"/>
    </row>
    <row r="159" spans="2:12" ht="15.5">
      <c r="B159" s="150" t="s">
        <v>152</v>
      </c>
      <c r="C159" s="151"/>
      <c r="D159" s="152"/>
      <c r="E159" s="152"/>
      <c r="F159" s="152"/>
      <c r="G159" s="153">
        <f t="shared" si="27"/>
        <v>0</v>
      </c>
      <c r="H159" s="154"/>
      <c r="I159" s="152"/>
      <c r="J159" s="152"/>
      <c r="K159" s="156"/>
      <c r="L159" s="157"/>
    </row>
    <row r="160" spans="2:12" ht="15.5">
      <c r="B160" s="150" t="s">
        <v>153</v>
      </c>
      <c r="C160" s="158"/>
      <c r="D160" s="155"/>
      <c r="E160" s="155"/>
      <c r="F160" s="155"/>
      <c r="G160" s="153">
        <f t="shared" si="27"/>
        <v>0</v>
      </c>
      <c r="H160" s="159"/>
      <c r="I160" s="155"/>
      <c r="J160" s="155"/>
      <c r="K160" s="160"/>
      <c r="L160" s="157"/>
    </row>
    <row r="161" spans="2:12" ht="15.5">
      <c r="B161" s="150" t="s">
        <v>154</v>
      </c>
      <c r="C161" s="158"/>
      <c r="D161" s="155"/>
      <c r="E161" s="155"/>
      <c r="F161" s="155"/>
      <c r="G161" s="153">
        <f t="shared" si="27"/>
        <v>0</v>
      </c>
      <c r="H161" s="159"/>
      <c r="I161" s="155"/>
      <c r="J161" s="155"/>
      <c r="K161" s="160"/>
      <c r="L161" s="157"/>
    </row>
    <row r="162" spans="2:12" ht="15.5">
      <c r="C162" s="82" t="s">
        <v>25</v>
      </c>
      <c r="D162" s="17">
        <f>SUM(D154:D161)</f>
        <v>0</v>
      </c>
      <c r="E162" s="17">
        <f t="shared" ref="E162:G162" si="28">SUM(E154:E161)</f>
        <v>0</v>
      </c>
      <c r="F162" s="17">
        <f t="shared" si="28"/>
        <v>0</v>
      </c>
      <c r="G162" s="17">
        <f t="shared" si="28"/>
        <v>0</v>
      </c>
      <c r="H162" s="14">
        <f>(H154*G154)+(H155*G155)+(H156*G156)+(H157*G157)+(H158*G158)+(H159*G159)+(H160*G160)+(H161*G161)</f>
        <v>0</v>
      </c>
      <c r="I162" s="14">
        <f>SUM(I154:I161)</f>
        <v>0</v>
      </c>
      <c r="J162" s="141"/>
      <c r="K162" s="160"/>
      <c r="L162" s="37"/>
    </row>
    <row r="163" spans="2:12" ht="51" customHeight="1">
      <c r="B163" s="82" t="s">
        <v>155</v>
      </c>
      <c r="C163" s="240"/>
      <c r="D163" s="240"/>
      <c r="E163" s="240"/>
      <c r="F163" s="240"/>
      <c r="G163" s="240"/>
      <c r="H163" s="240"/>
      <c r="I163" s="241"/>
      <c r="J163" s="241"/>
      <c r="K163" s="240"/>
      <c r="L163" s="36"/>
    </row>
    <row r="164" spans="2:12" ht="15.5">
      <c r="B164" s="150" t="s">
        <v>156</v>
      </c>
      <c r="C164" s="151"/>
      <c r="D164" s="152"/>
      <c r="E164" s="152"/>
      <c r="F164" s="152"/>
      <c r="G164" s="153">
        <f>D164</f>
        <v>0</v>
      </c>
      <c r="H164" s="154"/>
      <c r="I164" s="152"/>
      <c r="J164" s="152"/>
      <c r="K164" s="156"/>
      <c r="L164" s="157"/>
    </row>
    <row r="165" spans="2:12" ht="15.5">
      <c r="B165" s="150" t="s">
        <v>157</v>
      </c>
      <c r="C165" s="151"/>
      <c r="D165" s="152"/>
      <c r="E165" s="152"/>
      <c r="F165" s="152"/>
      <c r="G165" s="153">
        <f t="shared" ref="G165:G171" si="29">D165</f>
        <v>0</v>
      </c>
      <c r="H165" s="154"/>
      <c r="I165" s="152"/>
      <c r="J165" s="152"/>
      <c r="K165" s="156"/>
      <c r="L165" s="157"/>
    </row>
    <row r="166" spans="2:12" ht="15.5">
      <c r="B166" s="150" t="s">
        <v>158</v>
      </c>
      <c r="C166" s="151"/>
      <c r="D166" s="152"/>
      <c r="E166" s="152"/>
      <c r="F166" s="152"/>
      <c r="G166" s="153">
        <f t="shared" si="29"/>
        <v>0</v>
      </c>
      <c r="H166" s="154"/>
      <c r="I166" s="152"/>
      <c r="J166" s="152"/>
      <c r="K166" s="156"/>
      <c r="L166" s="157"/>
    </row>
    <row r="167" spans="2:12" ht="15.5">
      <c r="B167" s="150" t="s">
        <v>159</v>
      </c>
      <c r="C167" s="151"/>
      <c r="D167" s="152"/>
      <c r="E167" s="152"/>
      <c r="F167" s="152"/>
      <c r="G167" s="153">
        <f t="shared" si="29"/>
        <v>0</v>
      </c>
      <c r="H167" s="154"/>
      <c r="I167" s="152"/>
      <c r="J167" s="152"/>
      <c r="K167" s="156"/>
      <c r="L167" s="157"/>
    </row>
    <row r="168" spans="2:12" ht="15.5">
      <c r="B168" s="150" t="s">
        <v>160</v>
      </c>
      <c r="C168" s="151"/>
      <c r="D168" s="152"/>
      <c r="E168" s="152"/>
      <c r="F168" s="152"/>
      <c r="G168" s="153">
        <f t="shared" si="29"/>
        <v>0</v>
      </c>
      <c r="H168" s="154"/>
      <c r="I168" s="152"/>
      <c r="J168" s="152"/>
      <c r="K168" s="156"/>
      <c r="L168" s="157"/>
    </row>
    <row r="169" spans="2:12" ht="15.5">
      <c r="B169" s="150" t="s">
        <v>161</v>
      </c>
      <c r="C169" s="151"/>
      <c r="D169" s="152"/>
      <c r="E169" s="152"/>
      <c r="F169" s="152"/>
      <c r="G169" s="153">
        <f t="shared" si="29"/>
        <v>0</v>
      </c>
      <c r="H169" s="154"/>
      <c r="I169" s="152"/>
      <c r="J169" s="152"/>
      <c r="K169" s="156"/>
      <c r="L169" s="157"/>
    </row>
    <row r="170" spans="2:12" ht="15.5">
      <c r="B170" s="150" t="s">
        <v>162</v>
      </c>
      <c r="C170" s="158"/>
      <c r="D170" s="155"/>
      <c r="E170" s="155"/>
      <c r="F170" s="155"/>
      <c r="G170" s="153">
        <f t="shared" si="29"/>
        <v>0</v>
      </c>
      <c r="H170" s="159"/>
      <c r="I170" s="155"/>
      <c r="J170" s="155"/>
      <c r="K170" s="160"/>
      <c r="L170" s="157"/>
    </row>
    <row r="171" spans="2:12" ht="15.5">
      <c r="B171" s="150" t="s">
        <v>163</v>
      </c>
      <c r="C171" s="158"/>
      <c r="D171" s="155"/>
      <c r="E171" s="155"/>
      <c r="F171" s="155"/>
      <c r="G171" s="153">
        <f t="shared" si="29"/>
        <v>0</v>
      </c>
      <c r="H171" s="159"/>
      <c r="I171" s="155"/>
      <c r="J171" s="155"/>
      <c r="K171" s="160"/>
      <c r="L171" s="157"/>
    </row>
    <row r="172" spans="2:12" ht="15.5">
      <c r="C172" s="82" t="s">
        <v>25</v>
      </c>
      <c r="D172" s="14">
        <f>SUM(D164:D171)</f>
        <v>0</v>
      </c>
      <c r="E172" s="14">
        <f t="shared" ref="E172:G172" si="30">SUM(E164:E171)</f>
        <v>0</v>
      </c>
      <c r="F172" s="14">
        <f t="shared" si="30"/>
        <v>0</v>
      </c>
      <c r="G172" s="14">
        <f t="shared" si="30"/>
        <v>0</v>
      </c>
      <c r="H172" s="14">
        <f>(H164*G164)+(H165*G165)+(H166*G166)+(H167*G167)+(H168*G168)+(H169*G169)+(H170*G170)+(H171*G171)</f>
        <v>0</v>
      </c>
      <c r="I172" s="14">
        <f>SUM(I164:I171)</f>
        <v>0</v>
      </c>
      <c r="J172" s="141"/>
      <c r="K172" s="160"/>
      <c r="L172" s="37"/>
    </row>
    <row r="173" spans="2:12" ht="15.75" customHeight="1">
      <c r="B173" s="4"/>
      <c r="C173" s="161"/>
      <c r="D173" s="164"/>
      <c r="E173" s="164"/>
      <c r="F173" s="164"/>
      <c r="G173" s="164"/>
      <c r="H173" s="164"/>
      <c r="I173" s="164"/>
      <c r="J173" s="164"/>
      <c r="K173" s="161"/>
      <c r="L173" s="2"/>
    </row>
    <row r="174" spans="2:12" ht="15.75" customHeight="1">
      <c r="B174" s="4"/>
      <c r="C174" s="161"/>
      <c r="D174" s="164"/>
      <c r="E174" s="164"/>
      <c r="F174" s="164"/>
      <c r="G174" s="164"/>
      <c r="H174" s="164"/>
      <c r="I174" s="164"/>
      <c r="J174" s="164"/>
      <c r="K174" s="161"/>
      <c r="L174" s="2"/>
    </row>
    <row r="175" spans="2:12" ht="63.75" customHeight="1">
      <c r="B175" s="82" t="s">
        <v>164</v>
      </c>
      <c r="C175" s="166" t="s">
        <v>651</v>
      </c>
      <c r="D175" s="167">
        <v>97048.302702702684</v>
      </c>
      <c r="E175" s="167"/>
      <c r="F175" s="167"/>
      <c r="G175" s="168">
        <f>D175</f>
        <v>97048.302702702684</v>
      </c>
      <c r="H175" s="169">
        <v>0.48</v>
      </c>
      <c r="I175" s="167">
        <v>18265.947912000003</v>
      </c>
      <c r="J175" s="209" t="s">
        <v>652</v>
      </c>
      <c r="K175" s="218" t="s">
        <v>653</v>
      </c>
      <c r="L175" s="37"/>
    </row>
    <row r="176" spans="2:12" ht="69.75" customHeight="1">
      <c r="B176" s="82" t="s">
        <v>165</v>
      </c>
      <c r="C176" s="166" t="s">
        <v>654</v>
      </c>
      <c r="D176" s="167">
        <v>61549.054054054061</v>
      </c>
      <c r="E176" s="167"/>
      <c r="F176" s="167"/>
      <c r="G176" s="168">
        <f t="shared" ref="G176:G178" si="31">D176</f>
        <v>61549.054054054061</v>
      </c>
      <c r="H176" s="169">
        <v>0</v>
      </c>
      <c r="I176" s="167">
        <v>8295.77</v>
      </c>
      <c r="J176" s="219" t="s">
        <v>655</v>
      </c>
      <c r="K176" s="218" t="s">
        <v>656</v>
      </c>
      <c r="L176" s="37"/>
    </row>
    <row r="177" spans="2:12" ht="57" customHeight="1">
      <c r="B177" s="82" t="s">
        <v>166</v>
      </c>
      <c r="C177" s="170" t="s">
        <v>657</v>
      </c>
      <c r="D177" s="167">
        <v>59082.330270270271</v>
      </c>
      <c r="E177" s="167"/>
      <c r="F177" s="167"/>
      <c r="G177" s="168">
        <f t="shared" si="31"/>
        <v>59082.330270270271</v>
      </c>
      <c r="H177" s="169">
        <v>0</v>
      </c>
      <c r="I177" s="167">
        <v>11637.81</v>
      </c>
      <c r="J177" s="219" t="s">
        <v>655</v>
      </c>
      <c r="K177" s="218" t="s">
        <v>658</v>
      </c>
      <c r="L177" s="37"/>
    </row>
    <row r="178" spans="2:12" ht="65.25" customHeight="1">
      <c r="B178" s="96" t="s">
        <v>167</v>
      </c>
      <c r="C178" s="166" t="s">
        <v>659</v>
      </c>
      <c r="D178" s="167">
        <v>16216.216216216217</v>
      </c>
      <c r="E178" s="167"/>
      <c r="F178" s="167"/>
      <c r="G178" s="168">
        <f t="shared" si="31"/>
        <v>16216.216216216217</v>
      </c>
      <c r="H178" s="169">
        <v>0</v>
      </c>
      <c r="I178" s="167">
        <v>0</v>
      </c>
      <c r="J178" s="219" t="s">
        <v>655</v>
      </c>
      <c r="K178" s="218"/>
      <c r="L178" s="37"/>
    </row>
    <row r="179" spans="2:12" ht="65.25" customHeight="1">
      <c r="B179" s="82" t="s">
        <v>168</v>
      </c>
      <c r="C179" s="166" t="s">
        <v>660</v>
      </c>
      <c r="D179" s="167">
        <v>13513.513513513513</v>
      </c>
      <c r="E179" s="167"/>
      <c r="F179" s="167"/>
      <c r="G179" s="168"/>
      <c r="H179" s="169">
        <v>0</v>
      </c>
      <c r="I179" s="167">
        <v>0</v>
      </c>
      <c r="J179" s="219" t="s">
        <v>655</v>
      </c>
      <c r="K179" s="218"/>
      <c r="L179" s="37"/>
    </row>
    <row r="180" spans="2:12" ht="21.75" customHeight="1">
      <c r="B180" s="4"/>
      <c r="C180" s="97" t="s">
        <v>169</v>
      </c>
      <c r="D180" s="101">
        <f>SUM(D175:D179)</f>
        <v>247409.41675675675</v>
      </c>
      <c r="E180" s="101">
        <f>SUM(E175:E178)</f>
        <v>0</v>
      </c>
      <c r="F180" s="101">
        <f>SUM(F175:F178)</f>
        <v>0</v>
      </c>
      <c r="G180" s="101">
        <f>SUM(G175:G178)</f>
        <v>233895.90324324323</v>
      </c>
      <c r="H180" s="14">
        <f>(H175*G175)+(H176*G176)+(H177*G177)+(H178*G178)+(H179*G179)</f>
        <v>46583.185297297285</v>
      </c>
      <c r="I180" s="14">
        <f>SUM(I175:I179)</f>
        <v>38199.527912000005</v>
      </c>
      <c r="J180" s="141"/>
      <c r="K180" s="166"/>
      <c r="L180" s="12"/>
    </row>
    <row r="181" spans="2:12" ht="15.75" customHeight="1">
      <c r="B181" s="4"/>
      <c r="C181" s="161"/>
      <c r="D181" s="164"/>
      <c r="E181" s="164"/>
      <c r="F181" s="164"/>
      <c r="G181" s="164"/>
      <c r="H181" s="164"/>
      <c r="I181" s="164"/>
      <c r="J181" s="164"/>
      <c r="K181" s="161"/>
      <c r="L181" s="12"/>
    </row>
    <row r="182" spans="2:12" ht="15.75" customHeight="1">
      <c r="B182" s="4"/>
      <c r="C182" s="161"/>
      <c r="D182" s="164"/>
      <c r="E182" s="164"/>
      <c r="F182" s="164"/>
      <c r="G182" s="164"/>
      <c r="H182" s="164"/>
      <c r="I182" s="164"/>
      <c r="J182" s="164"/>
      <c r="K182" s="161"/>
      <c r="L182" s="12"/>
    </row>
    <row r="183" spans="2:12" ht="15.75" customHeight="1">
      <c r="B183" s="4"/>
      <c r="C183" s="161"/>
      <c r="D183" s="164"/>
      <c r="E183" s="164"/>
      <c r="F183" s="164"/>
      <c r="G183" s="164"/>
      <c r="H183" s="164"/>
      <c r="I183" s="164"/>
      <c r="J183" s="164"/>
      <c r="K183" s="161"/>
      <c r="L183" s="12"/>
    </row>
    <row r="184" spans="2:12" ht="15.75" customHeight="1">
      <c r="B184" s="4"/>
      <c r="C184" s="161"/>
      <c r="D184" s="164"/>
      <c r="E184" s="164"/>
      <c r="F184" s="164"/>
      <c r="G184" s="164"/>
      <c r="H184" s="164"/>
      <c r="I184" s="164"/>
      <c r="J184" s="164"/>
      <c r="K184" s="161"/>
      <c r="L184" s="12"/>
    </row>
    <row r="185" spans="2:12" ht="15.75" customHeight="1">
      <c r="B185" s="4"/>
      <c r="C185" s="161"/>
      <c r="D185" s="164"/>
      <c r="E185" s="164"/>
      <c r="F185" s="164"/>
      <c r="G185" s="164"/>
      <c r="H185" s="164"/>
      <c r="I185" s="164"/>
      <c r="J185" s="164"/>
      <c r="K185" s="161"/>
      <c r="L185" s="12"/>
    </row>
    <row r="186" spans="2:12" ht="15.75" customHeight="1">
      <c r="B186" s="4"/>
      <c r="C186" s="161"/>
      <c r="D186" s="164"/>
      <c r="E186" s="164"/>
      <c r="F186" s="164"/>
      <c r="G186" s="164"/>
      <c r="H186" s="164"/>
      <c r="I186" s="164"/>
      <c r="J186" s="164"/>
      <c r="K186" s="161"/>
      <c r="L186" s="12"/>
    </row>
    <row r="187" spans="2:12" ht="15.75" customHeight="1" thickBot="1">
      <c r="B187" s="4"/>
      <c r="C187" s="161"/>
      <c r="D187" s="164"/>
      <c r="E187" s="164"/>
      <c r="F187" s="164"/>
      <c r="G187" s="164"/>
      <c r="H187" s="164"/>
      <c r="I187" s="164"/>
      <c r="J187" s="164"/>
      <c r="K187" s="161"/>
      <c r="L187" s="12"/>
    </row>
    <row r="188" spans="2:12" ht="15.5">
      <c r="B188" s="4"/>
      <c r="C188" s="254" t="s">
        <v>170</v>
      </c>
      <c r="D188" s="255"/>
      <c r="E188" s="105"/>
      <c r="F188" s="105"/>
      <c r="G188" s="105"/>
      <c r="H188" s="12"/>
      <c r="I188" s="125"/>
      <c r="J188" s="125"/>
      <c r="K188" s="12"/>
    </row>
    <row r="189" spans="2:12" ht="40.5" customHeight="1">
      <c r="B189" s="4"/>
      <c r="C189" s="250"/>
      <c r="D189" s="256" t="str">
        <f>D5</f>
        <v>Recipient Organization</v>
      </c>
      <c r="E189" s="106" t="s">
        <v>171</v>
      </c>
      <c r="F189" s="14" t="s">
        <v>172</v>
      </c>
      <c r="G189" s="252" t="s">
        <v>10</v>
      </c>
      <c r="H189" s="161"/>
      <c r="I189" s="164"/>
      <c r="J189" s="164"/>
      <c r="K189" s="12"/>
    </row>
    <row r="190" spans="2:12" ht="24.75" customHeight="1">
      <c r="B190" s="4"/>
      <c r="C190" s="251"/>
      <c r="D190" s="257"/>
      <c r="E190" s="107" t="e">
        <f>#REF!</f>
        <v>#REF!</v>
      </c>
      <c r="F190" s="102" t="e">
        <f>#REF!</f>
        <v>#REF!</v>
      </c>
      <c r="G190" s="253"/>
      <c r="H190" s="161"/>
      <c r="I190" s="164"/>
      <c r="J190" s="164"/>
      <c r="K190" s="12"/>
    </row>
    <row r="191" spans="2:12" ht="41.25" customHeight="1">
      <c r="B191" s="171"/>
      <c r="C191" s="172" t="s">
        <v>173</v>
      </c>
      <c r="D191" s="173">
        <f>SUM(D16,D26,D36,D46,D58,D68,D78,D88,D100,D110,D120,D130,D142,D152,D162,D172,D175,D176,D177,D178,D179)</f>
        <v>1615600.4716216214</v>
      </c>
      <c r="E191" s="174">
        <f>SUM(E16,E26,E36,E46,E58,E68,E78,E88,E100,E110,E120,E130,E142,E152,E162,E172,E175,E176,E177)</f>
        <v>0</v>
      </c>
      <c r="F191" s="175">
        <f>SUM(F16,F26,F36,F46,F58,F68,F78,F88,F100,F110,F120,F130,F142,F152,F162,F172,F175,F176,F177)</f>
        <v>0</v>
      </c>
      <c r="G191" s="176">
        <f>SUM(D191:F191)</f>
        <v>1615600.4716216214</v>
      </c>
      <c r="H191" s="161"/>
      <c r="I191" s="164"/>
      <c r="J191" s="164"/>
      <c r="K191" s="171"/>
    </row>
    <row r="192" spans="2:12" ht="51.75" customHeight="1">
      <c r="B192" s="177"/>
      <c r="C192" s="172" t="s">
        <v>174</v>
      </c>
      <c r="D192" s="173">
        <f>D191*0.07</f>
        <v>113092.03301351352</v>
      </c>
      <c r="E192" s="174">
        <f t="shared" ref="E192:F192" si="32">E191*0.07</f>
        <v>0</v>
      </c>
      <c r="F192" s="175">
        <f t="shared" si="32"/>
        <v>0</v>
      </c>
      <c r="G192" s="176">
        <f>G191*0.07</f>
        <v>113092.03301351352</v>
      </c>
      <c r="H192" s="177"/>
      <c r="I192" s="178"/>
      <c r="J192" s="178"/>
      <c r="K192" s="179"/>
    </row>
    <row r="193" spans="2:12" ht="51.75" customHeight="1" thickBot="1">
      <c r="B193" s="177"/>
      <c r="C193" s="11" t="s">
        <v>10</v>
      </c>
      <c r="D193" s="95">
        <f>SUM(D191:D192)</f>
        <v>1728692.5046351349</v>
      </c>
      <c r="E193" s="108">
        <f t="shared" ref="E193:F193" si="33">SUM(E191:E192)</f>
        <v>0</v>
      </c>
      <c r="F193" s="85">
        <f t="shared" si="33"/>
        <v>0</v>
      </c>
      <c r="G193" s="85">
        <f>SUM(G191:G192)</f>
        <v>1728692.5046351349</v>
      </c>
      <c r="H193" s="177"/>
      <c r="I193" s="178"/>
      <c r="J193" s="178"/>
      <c r="K193" s="179"/>
    </row>
    <row r="194" spans="2:12" ht="42" customHeight="1">
      <c r="B194" s="177"/>
      <c r="K194" s="2"/>
      <c r="L194" s="179"/>
    </row>
    <row r="195" spans="2:12" s="30" customFormat="1" ht="29.25" customHeight="1" thickBot="1">
      <c r="B195" s="161"/>
      <c r="C195" s="4"/>
      <c r="D195" s="25"/>
      <c r="E195" s="25"/>
      <c r="F195" s="25"/>
      <c r="G195" s="25"/>
      <c r="H195" s="25"/>
      <c r="I195" s="127"/>
      <c r="J195" s="127"/>
      <c r="K195" s="12"/>
      <c r="L195" s="171"/>
    </row>
    <row r="196" spans="2:12" ht="23.25" customHeight="1">
      <c r="B196" s="179"/>
      <c r="C196" s="228" t="s">
        <v>175</v>
      </c>
      <c r="D196" s="229"/>
      <c r="E196" s="230"/>
      <c r="F196" s="230"/>
      <c r="G196" s="230"/>
      <c r="H196" s="231"/>
      <c r="I196" s="128"/>
      <c r="J196" s="128"/>
      <c r="K196" s="179"/>
    </row>
    <row r="197" spans="2:12" ht="41.25" customHeight="1">
      <c r="B197" s="179"/>
      <c r="C197" s="21"/>
      <c r="D197" s="234" t="str">
        <f>D5</f>
        <v>Recipient Organization</v>
      </c>
      <c r="E197" s="19" t="s">
        <v>171</v>
      </c>
      <c r="F197" s="19" t="s">
        <v>172</v>
      </c>
      <c r="G197" s="221" t="s">
        <v>10</v>
      </c>
      <c r="H197" s="223" t="s">
        <v>176</v>
      </c>
      <c r="I197" s="128"/>
      <c r="J197" s="128"/>
      <c r="K197" s="179"/>
    </row>
    <row r="198" spans="2:12" ht="27.75" customHeight="1">
      <c r="B198" s="179"/>
      <c r="C198" s="21"/>
      <c r="D198" s="235"/>
      <c r="E198" s="19" t="e">
        <f>#REF!</f>
        <v>#REF!</v>
      </c>
      <c r="F198" s="19" t="e">
        <f>#REF!</f>
        <v>#REF!</v>
      </c>
      <c r="G198" s="222"/>
      <c r="H198" s="224"/>
      <c r="I198" s="128"/>
      <c r="J198" s="128"/>
      <c r="K198" s="179"/>
    </row>
    <row r="199" spans="2:12" ht="55.5" customHeight="1">
      <c r="B199" s="179"/>
      <c r="C199" s="20" t="s">
        <v>177</v>
      </c>
      <c r="D199" s="83">
        <f>D193*H199</f>
        <v>605042.37662229722</v>
      </c>
      <c r="E199" s="84">
        <f>SUM(E191:E192)*0.7</f>
        <v>0</v>
      </c>
      <c r="F199" s="84">
        <f>SUM(F191:F192)*0.7</f>
        <v>0</v>
      </c>
      <c r="G199" s="84"/>
      <c r="H199" s="121">
        <v>0.35</v>
      </c>
      <c r="I199" s="125"/>
      <c r="J199" s="125"/>
      <c r="K199" s="179"/>
    </row>
    <row r="200" spans="2:12" ht="57.75" customHeight="1">
      <c r="B200" s="227"/>
      <c r="C200" s="98" t="s">
        <v>178</v>
      </c>
      <c r="D200" s="99">
        <f>D193*H200</f>
        <v>605042.37662229722</v>
      </c>
      <c r="E200" s="100">
        <f>SUM(E191:E192)*0.3</f>
        <v>0</v>
      </c>
      <c r="F200" s="100">
        <f>SUM(F191:F192)*0.3</f>
        <v>0</v>
      </c>
      <c r="G200" s="100"/>
      <c r="H200" s="122">
        <v>0.35</v>
      </c>
      <c r="I200" s="125"/>
      <c r="J200" s="125"/>
    </row>
    <row r="201" spans="2:12" ht="57.75" customHeight="1">
      <c r="B201" s="227"/>
      <c r="C201" s="98" t="s">
        <v>179</v>
      </c>
      <c r="D201" s="99">
        <f>D193*H201</f>
        <v>518607.75139054045</v>
      </c>
      <c r="E201" s="100"/>
      <c r="F201" s="100"/>
      <c r="G201" s="100"/>
      <c r="H201" s="122">
        <v>0.3</v>
      </c>
      <c r="I201" s="125"/>
      <c r="J201" s="125"/>
    </row>
    <row r="202" spans="2:12" ht="38.25" customHeight="1" thickBot="1">
      <c r="B202" s="227"/>
      <c r="C202" s="11" t="s">
        <v>180</v>
      </c>
      <c r="D202" s="85">
        <f>SUM(D199:D201)</f>
        <v>1728692.5046351349</v>
      </c>
      <c r="E202" s="85">
        <f t="shared" ref="E202:F202" si="34">SUM(E199:E200)</f>
        <v>0</v>
      </c>
      <c r="F202" s="85">
        <f t="shared" si="34"/>
        <v>0</v>
      </c>
      <c r="G202" s="86"/>
      <c r="H202" s="87"/>
      <c r="I202" s="129"/>
      <c r="J202" s="129"/>
    </row>
    <row r="203" spans="2:12" ht="21.75" customHeight="1" thickBot="1">
      <c r="B203" s="227"/>
      <c r="C203" s="1"/>
      <c r="D203" s="9"/>
      <c r="E203" s="9"/>
      <c r="F203" s="9"/>
      <c r="G203" s="9"/>
      <c r="H203" s="9"/>
      <c r="I203" s="130"/>
      <c r="J203" s="130"/>
    </row>
    <row r="204" spans="2:12" ht="49.5" customHeight="1">
      <c r="B204" s="227"/>
      <c r="C204" s="88" t="s">
        <v>181</v>
      </c>
      <c r="D204" s="89">
        <f>SUM(H16,H26,H36,H46,H58,H68,H78,H88,H100,H110,H120,H130,H142,H152,H162,H172,H180)*1.07</f>
        <v>822249.69745797291</v>
      </c>
      <c r="E204" s="25"/>
      <c r="F204" s="25"/>
      <c r="G204" s="25"/>
      <c r="H204" s="133" t="s">
        <v>182</v>
      </c>
      <c r="I204" s="134">
        <f>SUM(I180,I172,I162,I152,I142,I130,I120,I110,I100,I88,I78,I68,I58,I46,I36,I26,I16)</f>
        <v>188176.28340399999</v>
      </c>
      <c r="J204" s="142"/>
    </row>
    <row r="205" spans="2:12" ht="28.5" customHeight="1" thickBot="1">
      <c r="B205" s="227"/>
      <c r="C205" s="90" t="s">
        <v>183</v>
      </c>
      <c r="D205" s="124">
        <f>D204/D193</f>
        <v>0.47564832684429342</v>
      </c>
      <c r="E205" s="31"/>
      <c r="F205" s="31"/>
      <c r="G205" s="31"/>
      <c r="H205" s="135" t="s">
        <v>184</v>
      </c>
      <c r="I205" s="136">
        <f>I204/D191</f>
        <v>0.11647451626151262</v>
      </c>
      <c r="J205" s="143"/>
    </row>
    <row r="206" spans="2:12" ht="28.5" customHeight="1">
      <c r="B206" s="227"/>
      <c r="C206" s="225"/>
      <c r="D206" s="226"/>
      <c r="E206" s="32"/>
      <c r="F206" s="32"/>
      <c r="G206" s="32"/>
    </row>
    <row r="207" spans="2:12" ht="28.5" customHeight="1">
      <c r="B207" s="227"/>
      <c r="C207" s="90" t="s">
        <v>185</v>
      </c>
      <c r="D207" s="91">
        <f>SUM(D177:F179)*1.07</f>
        <v>95028.904200000004</v>
      </c>
      <c r="E207" s="33"/>
      <c r="F207" s="33"/>
      <c r="G207" s="33"/>
    </row>
    <row r="208" spans="2:12" ht="23.25" customHeight="1">
      <c r="B208" s="227"/>
      <c r="C208" s="90" t="s">
        <v>186</v>
      </c>
      <c r="D208" s="124">
        <f>D207/D193</f>
        <v>5.4971548696601306E-2</v>
      </c>
      <c r="E208" s="33"/>
      <c r="F208" s="33"/>
      <c r="G208" s="33"/>
    </row>
    <row r="209" spans="2:12" ht="68.25" customHeight="1" thickBot="1">
      <c r="B209" s="227"/>
      <c r="C209" s="232" t="s">
        <v>187</v>
      </c>
      <c r="D209" s="233"/>
      <c r="E209" s="26"/>
      <c r="F209" s="26"/>
      <c r="G209" s="26"/>
      <c r="I209" s="131"/>
      <c r="J209" s="131"/>
    </row>
    <row r="210" spans="2:12" ht="55.5" customHeight="1">
      <c r="B210" s="227"/>
      <c r="L210" s="30"/>
    </row>
    <row r="211" spans="2:12" ht="42.75" customHeight="1">
      <c r="B211" s="227"/>
    </row>
    <row r="212" spans="2:12" ht="21.75" customHeight="1">
      <c r="B212" s="227"/>
    </row>
    <row r="213" spans="2:12" ht="21.75" customHeight="1">
      <c r="B213" s="227"/>
    </row>
    <row r="214" spans="2:12" ht="23.25" customHeight="1">
      <c r="B214" s="227"/>
    </row>
    <row r="215" spans="2:12" ht="23.25" customHeight="1"/>
    <row r="216" spans="2:12" ht="21.75" customHeight="1"/>
    <row r="217" spans="2:12" ht="16.5" customHeight="1"/>
    <row r="218" spans="2:12" ht="29.25" customHeight="1"/>
    <row r="219" spans="2:12" ht="24.75" customHeight="1"/>
    <row r="220" spans="2:12" ht="33" customHeight="1"/>
    <row r="222" spans="2:12" ht="15" customHeight="1"/>
    <row r="223" spans="2:12" ht="25.5" customHeight="1"/>
  </sheetData>
  <sheetProtection sheet="1" formatCells="0" formatColumns="0" formatRows="0"/>
  <mergeCells count="33">
    <mergeCell ref="C189:C190"/>
    <mergeCell ref="G189:G190"/>
    <mergeCell ref="C132:K132"/>
    <mergeCell ref="C143:K143"/>
    <mergeCell ref="C133:K133"/>
    <mergeCell ref="C153:K153"/>
    <mergeCell ref="C188:D188"/>
    <mergeCell ref="C163:K163"/>
    <mergeCell ref="D189:D190"/>
    <mergeCell ref="C37:K37"/>
    <mergeCell ref="C6:K6"/>
    <mergeCell ref="B1:E1"/>
    <mergeCell ref="C17:K17"/>
    <mergeCell ref="C7:K7"/>
    <mergeCell ref="C27:K27"/>
    <mergeCell ref="B3:E3"/>
    <mergeCell ref="C90:K90"/>
    <mergeCell ref="C91:K91"/>
    <mergeCell ref="C101:K101"/>
    <mergeCell ref="C111:K111"/>
    <mergeCell ref="C121:K121"/>
    <mergeCell ref="C48:K48"/>
    <mergeCell ref="C49:K49"/>
    <mergeCell ref="C59:K59"/>
    <mergeCell ref="C69:K69"/>
    <mergeCell ref="C79:K79"/>
    <mergeCell ref="G197:G198"/>
    <mergeCell ref="H197:H198"/>
    <mergeCell ref="C206:D206"/>
    <mergeCell ref="B200:B214"/>
    <mergeCell ref="C196:H196"/>
    <mergeCell ref="C209:D209"/>
    <mergeCell ref="D197:D198"/>
  </mergeCells>
  <conditionalFormatting sqref="D205">
    <cfRule type="cellIs" dxfId="40" priority="47" operator="lessThan">
      <formula>0.15</formula>
    </cfRule>
  </conditionalFormatting>
  <conditionalFormatting sqref="D208">
    <cfRule type="cellIs" dxfId="39"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E72508C7-C8DD-46A5-878C-E4FA07CAB6AF}"/>
    <dataValidation allowBlank="1" showInputMessage="1" showErrorMessage="1" prompt="M&amp;E Budget Cannot be Less than 5%_x000a_" sqref="D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9"/>
  <sheetViews>
    <sheetView showGridLines="0" showZeros="0" zoomScale="80" zoomScaleNormal="80" workbookViewId="0">
      <selection activeCell="E1" sqref="E1:F1048576"/>
    </sheetView>
  </sheetViews>
  <sheetFormatPr baseColWidth="10" defaultColWidth="9.1796875" defaultRowHeight="15.5"/>
  <cols>
    <col min="1" max="1" width="4.453125" style="40" customWidth="1"/>
    <col min="2" max="2" width="3.26953125" style="40" customWidth="1"/>
    <col min="3" max="3" width="51.453125" style="40" customWidth="1"/>
    <col min="4" max="4" width="34.26953125" style="42" customWidth="1"/>
    <col min="5" max="5" width="35" style="42" hidden="1" customWidth="1"/>
    <col min="6" max="6" width="34" style="42" hidden="1" customWidth="1"/>
    <col min="7" max="7" width="25.7265625" style="40" customWidth="1"/>
    <col min="8" max="8" width="21.453125" style="40" customWidth="1"/>
    <col min="9" max="9" width="16.81640625" style="40" customWidth="1"/>
    <col min="10" max="10" width="19.453125" style="40" customWidth="1"/>
    <col min="11" max="11" width="19" style="40" customWidth="1"/>
    <col min="12" max="12" width="26" style="40" customWidth="1"/>
    <col min="13" max="13" width="21.1796875" style="40" customWidth="1"/>
    <col min="14" max="14" width="7" style="40" customWidth="1"/>
    <col min="15" max="15" width="24.26953125" style="40" customWidth="1"/>
    <col min="16" max="16" width="26.453125" style="40" customWidth="1"/>
    <col min="17" max="17" width="30.1796875" style="40" customWidth="1"/>
    <col min="18" max="18" width="33" style="40" customWidth="1"/>
    <col min="19" max="20" width="22.7265625" style="40" customWidth="1"/>
    <col min="21" max="21" width="23.453125" style="40" customWidth="1"/>
    <col min="22" max="22" width="32.1796875" style="40" customWidth="1"/>
    <col min="23" max="23" width="9.1796875" style="40"/>
    <col min="24" max="24" width="17.7265625" style="40" customWidth="1"/>
    <col min="25" max="25" width="26.453125" style="40" customWidth="1"/>
    <col min="26" max="26" width="22.453125" style="40" customWidth="1"/>
    <col min="27" max="27" width="29.7265625" style="40" customWidth="1"/>
    <col min="28" max="28" width="23.453125" style="40" customWidth="1"/>
    <col min="29" max="29" width="18.453125" style="40" customWidth="1"/>
    <col min="30" max="30" width="17.453125" style="40" customWidth="1"/>
    <col min="31" max="31" width="25.1796875" style="40" customWidth="1"/>
    <col min="32" max="16384" width="9.1796875" style="40"/>
  </cols>
  <sheetData>
    <row r="1" spans="2:14" ht="24" customHeight="1">
      <c r="B1" s="180"/>
      <c r="C1" s="180"/>
      <c r="D1" s="181"/>
      <c r="E1" s="181"/>
      <c r="F1" s="181"/>
      <c r="G1" s="180"/>
      <c r="H1" s="180"/>
      <c r="I1" s="180"/>
      <c r="J1" s="180"/>
      <c r="K1" s="180"/>
      <c r="L1" s="16"/>
      <c r="M1" s="3"/>
      <c r="N1" s="180"/>
    </row>
    <row r="2" spans="2:14" ht="26.25" customHeight="1">
      <c r="B2" s="180"/>
      <c r="C2" s="220" t="s">
        <v>0</v>
      </c>
      <c r="D2" s="220"/>
      <c r="E2" s="220"/>
      <c r="F2" s="220"/>
      <c r="G2" s="27"/>
      <c r="H2" s="28"/>
      <c r="I2" s="28"/>
      <c r="J2" s="180"/>
      <c r="K2" s="180"/>
      <c r="L2" s="16"/>
      <c r="M2" s="3"/>
      <c r="N2" s="180"/>
    </row>
    <row r="3" spans="2:14" ht="15" customHeight="1">
      <c r="B3" s="180"/>
      <c r="C3" s="120" t="s">
        <v>1</v>
      </c>
      <c r="D3" s="29"/>
      <c r="E3" s="29"/>
      <c r="F3" s="29"/>
      <c r="G3" s="29"/>
      <c r="H3" s="29"/>
      <c r="I3" s="29"/>
      <c r="J3" s="180"/>
      <c r="K3" s="180"/>
      <c r="L3" s="16"/>
      <c r="M3" s="3"/>
      <c r="N3" s="180"/>
    </row>
    <row r="4" spans="2:14" ht="17.25" customHeight="1">
      <c r="B4" s="180"/>
      <c r="C4" s="249" t="s">
        <v>188</v>
      </c>
      <c r="D4" s="249"/>
      <c r="E4" s="249"/>
      <c r="F4" s="29"/>
      <c r="G4" s="29"/>
      <c r="H4" s="29"/>
      <c r="I4" s="29"/>
      <c r="J4" s="180"/>
      <c r="K4" s="180"/>
      <c r="L4" s="16"/>
      <c r="M4" s="3"/>
      <c r="N4" s="180"/>
    </row>
    <row r="5" spans="2:14" ht="13.5" customHeight="1">
      <c r="B5" s="180"/>
      <c r="C5" s="35"/>
      <c r="D5" s="35"/>
      <c r="E5" s="35"/>
      <c r="F5" s="35"/>
      <c r="G5" s="180"/>
      <c r="H5" s="180"/>
      <c r="I5" s="180"/>
      <c r="J5" s="180"/>
      <c r="K5" s="180"/>
      <c r="L5" s="16"/>
      <c r="M5" s="3"/>
      <c r="N5" s="180"/>
    </row>
    <row r="6" spans="2:14" ht="24" customHeight="1">
      <c r="B6" s="180"/>
      <c r="C6" s="35"/>
      <c r="D6" s="17" t="str">
        <f>'1) Budget Tables'!D5</f>
        <v>Recipient Organization</v>
      </c>
      <c r="E6" s="17" t="s">
        <v>189</v>
      </c>
      <c r="F6" s="17" t="s">
        <v>190</v>
      </c>
      <c r="G6" s="149" t="s">
        <v>10</v>
      </c>
      <c r="H6" s="180"/>
      <c r="I6" s="180"/>
      <c r="J6" s="180"/>
      <c r="K6" s="180"/>
      <c r="L6" s="16"/>
      <c r="M6" s="3"/>
      <c r="N6" s="180"/>
    </row>
    <row r="7" spans="2:14" ht="24" customHeight="1">
      <c r="B7" s="265" t="s">
        <v>191</v>
      </c>
      <c r="C7" s="265"/>
      <c r="D7" s="265"/>
      <c r="E7" s="265"/>
      <c r="F7" s="265"/>
      <c r="G7" s="265"/>
      <c r="H7" s="180"/>
      <c r="I7" s="180"/>
      <c r="J7" s="180"/>
      <c r="K7" s="180"/>
      <c r="L7" s="16"/>
      <c r="M7" s="3"/>
      <c r="N7" s="180"/>
    </row>
    <row r="8" spans="2:14" ht="22.5" customHeight="1">
      <c r="B8" s="180"/>
      <c r="C8" s="265" t="s">
        <v>192</v>
      </c>
      <c r="D8" s="265"/>
      <c r="E8" s="265"/>
      <c r="F8" s="265"/>
      <c r="G8" s="265"/>
      <c r="H8" s="180"/>
      <c r="I8" s="180"/>
      <c r="J8" s="180"/>
      <c r="K8" s="180"/>
      <c r="L8" s="16"/>
      <c r="M8" s="3"/>
      <c r="N8" s="180"/>
    </row>
    <row r="9" spans="2:14" ht="24.75" customHeight="1" thickBot="1">
      <c r="B9" s="180"/>
      <c r="C9" s="50" t="s">
        <v>193</v>
      </c>
      <c r="D9" s="51">
        <f>'1) Budget Tables'!D16</f>
        <v>253291.0664864865</v>
      </c>
      <c r="E9" s="51">
        <f>'1) Budget Tables'!E16</f>
        <v>0</v>
      </c>
      <c r="F9" s="51">
        <f>'1) Budget Tables'!F16</f>
        <v>0</v>
      </c>
      <c r="G9" s="52">
        <f>SUM(D9:F9)</f>
        <v>253291.0664864865</v>
      </c>
      <c r="H9" s="180"/>
      <c r="I9" s="180"/>
      <c r="J9" s="180"/>
      <c r="K9" s="180"/>
      <c r="L9" s="16"/>
      <c r="M9" s="3"/>
      <c r="N9" s="180"/>
    </row>
    <row r="10" spans="2:14" ht="21.75" customHeight="1">
      <c r="B10" s="180"/>
      <c r="C10" s="48" t="s">
        <v>194</v>
      </c>
      <c r="D10" s="182">
        <v>26749.699459459458</v>
      </c>
      <c r="E10" s="183"/>
      <c r="F10" s="183"/>
      <c r="G10" s="49">
        <f t="shared" ref="G10:G17" si="0">SUM(D10:F10)</f>
        <v>26749.699459459458</v>
      </c>
      <c r="H10" s="180"/>
      <c r="I10" s="180"/>
      <c r="J10" s="180"/>
      <c r="K10" s="180"/>
      <c r="L10" s="180"/>
      <c r="M10" s="180"/>
      <c r="N10" s="180"/>
    </row>
    <row r="11" spans="2:14">
      <c r="B11" s="180"/>
      <c r="C11" s="38" t="s">
        <v>195</v>
      </c>
      <c r="D11" s="184">
        <v>30405.405405405407</v>
      </c>
      <c r="E11" s="155"/>
      <c r="F11" s="155"/>
      <c r="G11" s="47">
        <f t="shared" si="0"/>
        <v>30405.405405405407</v>
      </c>
      <c r="H11" s="180"/>
      <c r="I11" s="180"/>
      <c r="J11" s="180"/>
      <c r="K11" s="180"/>
      <c r="L11" s="180"/>
      <c r="M11" s="180"/>
      <c r="N11" s="180"/>
    </row>
    <row r="12" spans="2:14" ht="15.75" customHeight="1">
      <c r="B12" s="180"/>
      <c r="C12" s="38" t="s">
        <v>196</v>
      </c>
      <c r="D12" s="184">
        <v>41243.24324324324</v>
      </c>
      <c r="E12" s="184"/>
      <c r="F12" s="184"/>
      <c r="G12" s="47">
        <f t="shared" si="0"/>
        <v>41243.24324324324</v>
      </c>
      <c r="H12" s="180"/>
      <c r="I12" s="180"/>
      <c r="J12" s="180"/>
      <c r="K12" s="180"/>
      <c r="L12" s="180"/>
      <c r="M12" s="180"/>
      <c r="N12" s="180"/>
    </row>
    <row r="13" spans="2:14">
      <c r="B13" s="180"/>
      <c r="C13" s="39" t="s">
        <v>197</v>
      </c>
      <c r="D13" s="184">
        <v>38323.718918918916</v>
      </c>
      <c r="E13" s="184"/>
      <c r="F13" s="184"/>
      <c r="G13" s="47">
        <f t="shared" si="0"/>
        <v>38323.718918918916</v>
      </c>
      <c r="H13" s="180"/>
      <c r="I13" s="180"/>
      <c r="J13" s="180"/>
      <c r="K13" s="180"/>
      <c r="L13" s="180"/>
      <c r="M13" s="180"/>
      <c r="N13" s="180"/>
    </row>
    <row r="14" spans="2:14">
      <c r="B14" s="180"/>
      <c r="C14" s="38" t="s">
        <v>198</v>
      </c>
      <c r="D14" s="184">
        <v>7739.9324324324325</v>
      </c>
      <c r="E14" s="184"/>
      <c r="F14" s="184"/>
      <c r="G14" s="47">
        <f t="shared" si="0"/>
        <v>7739.9324324324325</v>
      </c>
      <c r="H14" s="180"/>
      <c r="I14" s="180"/>
      <c r="J14" s="180"/>
      <c r="K14" s="180"/>
      <c r="L14" s="180"/>
      <c r="M14" s="180"/>
      <c r="N14" s="180"/>
    </row>
    <row r="15" spans="2:14" ht="21.75" customHeight="1">
      <c r="B15" s="180"/>
      <c r="C15" s="38" t="s">
        <v>199</v>
      </c>
      <c r="D15" s="184">
        <v>37802.04</v>
      </c>
      <c r="E15" s="184"/>
      <c r="F15" s="184"/>
      <c r="G15" s="47">
        <f t="shared" si="0"/>
        <v>37802.04</v>
      </c>
      <c r="H15" s="180"/>
      <c r="I15" s="180"/>
      <c r="J15" s="180"/>
      <c r="K15" s="180"/>
      <c r="L15" s="180"/>
      <c r="M15" s="180"/>
      <c r="N15" s="180"/>
    </row>
    <row r="16" spans="2:14" ht="21.75" customHeight="1">
      <c r="B16" s="180"/>
      <c r="C16" s="38" t="s">
        <v>200</v>
      </c>
      <c r="D16" s="184">
        <v>71027.027027027041</v>
      </c>
      <c r="E16" s="184"/>
      <c r="F16" s="184"/>
      <c r="G16" s="47">
        <f t="shared" si="0"/>
        <v>71027.027027027041</v>
      </c>
      <c r="H16" s="180"/>
      <c r="I16" s="180"/>
      <c r="J16" s="180"/>
      <c r="K16" s="180"/>
      <c r="L16" s="180"/>
      <c r="M16" s="180"/>
      <c r="N16" s="180"/>
    </row>
    <row r="17" spans="3:14" ht="15.75" customHeight="1">
      <c r="C17" s="43" t="s">
        <v>201</v>
      </c>
      <c r="D17" s="53">
        <f>SUM(D10:D16)</f>
        <v>253291.0664864865</v>
      </c>
      <c r="E17" s="53">
        <f>SUM(E10:E16)</f>
        <v>0</v>
      </c>
      <c r="F17" s="53">
        <f t="shared" ref="F17" si="1">SUM(F10:F16)</f>
        <v>0</v>
      </c>
      <c r="G17" s="103">
        <f t="shared" si="0"/>
        <v>253291.0664864865</v>
      </c>
      <c r="H17" s="180"/>
      <c r="I17" s="180"/>
      <c r="J17" s="180"/>
      <c r="K17" s="180"/>
      <c r="L17" s="180"/>
      <c r="M17" s="180"/>
      <c r="N17" s="180"/>
    </row>
    <row r="18" spans="3:14" s="42" customFormat="1">
      <c r="C18" s="54"/>
      <c r="D18" s="55"/>
      <c r="E18" s="55"/>
      <c r="F18" s="55"/>
      <c r="G18" s="104"/>
      <c r="H18" s="181"/>
      <c r="I18" s="181"/>
      <c r="J18" s="181"/>
      <c r="K18" s="181"/>
      <c r="L18" s="181"/>
      <c r="M18" s="181"/>
      <c r="N18" s="181"/>
    </row>
    <row r="19" spans="3:14">
      <c r="C19" s="265" t="s">
        <v>202</v>
      </c>
      <c r="D19" s="265"/>
      <c r="E19" s="265"/>
      <c r="F19" s="265"/>
      <c r="G19" s="265"/>
      <c r="H19" s="180"/>
      <c r="I19" s="180"/>
      <c r="J19" s="180"/>
      <c r="K19" s="180"/>
      <c r="L19" s="180"/>
      <c r="M19" s="180"/>
      <c r="N19" s="180"/>
    </row>
    <row r="20" spans="3:14" ht="27" customHeight="1" thickBot="1">
      <c r="C20" s="50" t="s">
        <v>193</v>
      </c>
      <c r="D20" s="51">
        <f>'1) Budget Tables'!D26</f>
        <v>170473.7872972973</v>
      </c>
      <c r="E20" s="51">
        <f>'1) Budget Tables'!E26</f>
        <v>0</v>
      </c>
      <c r="F20" s="51">
        <f>'1) Budget Tables'!F26</f>
        <v>0</v>
      </c>
      <c r="G20" s="52">
        <f t="shared" ref="G20:G28" si="2">SUM(D20:F20)</f>
        <v>170473.7872972973</v>
      </c>
      <c r="H20" s="180"/>
      <c r="I20" s="180"/>
      <c r="J20" s="180"/>
      <c r="K20" s="180"/>
      <c r="L20" s="180"/>
      <c r="M20" s="180"/>
      <c r="N20" s="180"/>
    </row>
    <row r="21" spans="3:14">
      <c r="C21" s="48" t="s">
        <v>194</v>
      </c>
      <c r="D21" s="182">
        <v>16115.615135135136</v>
      </c>
      <c r="E21" s="183"/>
      <c r="F21" s="183"/>
      <c r="G21" s="49">
        <f t="shared" si="2"/>
        <v>16115.615135135136</v>
      </c>
      <c r="H21" s="180"/>
      <c r="I21" s="180"/>
      <c r="J21" s="180"/>
      <c r="K21" s="180"/>
      <c r="L21" s="180"/>
      <c r="M21" s="180"/>
      <c r="N21" s="180"/>
    </row>
    <row r="22" spans="3:14">
      <c r="C22" s="38" t="s">
        <v>195</v>
      </c>
      <c r="D22" s="184">
        <v>810.81081081081084</v>
      </c>
      <c r="E22" s="155"/>
      <c r="F22" s="155"/>
      <c r="G22" s="47">
        <f t="shared" si="2"/>
        <v>810.81081081081084</v>
      </c>
      <c r="H22" s="180"/>
      <c r="I22" s="180"/>
      <c r="J22" s="180"/>
      <c r="K22" s="180"/>
      <c r="L22" s="180"/>
      <c r="M22" s="180"/>
      <c r="N22" s="180"/>
    </row>
    <row r="23" spans="3:14" ht="31">
      <c r="C23" s="38" t="s">
        <v>196</v>
      </c>
      <c r="D23" s="184">
        <v>0</v>
      </c>
      <c r="E23" s="184"/>
      <c r="F23" s="184"/>
      <c r="G23" s="47">
        <f t="shared" si="2"/>
        <v>0</v>
      </c>
      <c r="H23" s="180"/>
      <c r="I23" s="180"/>
      <c r="J23" s="180"/>
      <c r="K23" s="180"/>
      <c r="L23" s="180"/>
      <c r="M23" s="180"/>
      <c r="N23" s="180"/>
    </row>
    <row r="24" spans="3:14">
      <c r="C24" s="39" t="s">
        <v>197</v>
      </c>
      <c r="D24" s="184">
        <v>5405.405405405405</v>
      </c>
      <c r="E24" s="184"/>
      <c r="F24" s="184"/>
      <c r="G24" s="47">
        <f t="shared" si="2"/>
        <v>5405.405405405405</v>
      </c>
      <c r="H24" s="180"/>
      <c r="I24" s="180"/>
      <c r="J24" s="180"/>
      <c r="K24" s="180"/>
      <c r="L24" s="180"/>
      <c r="M24" s="180"/>
      <c r="N24" s="180"/>
    </row>
    <row r="25" spans="3:14">
      <c r="C25" s="38" t="s">
        <v>198</v>
      </c>
      <c r="D25" s="184">
        <v>2746.7905405405404</v>
      </c>
      <c r="E25" s="184"/>
      <c r="F25" s="184"/>
      <c r="G25" s="47">
        <f t="shared" si="2"/>
        <v>2746.7905405405404</v>
      </c>
      <c r="H25" s="180"/>
      <c r="I25" s="180"/>
      <c r="J25" s="180"/>
      <c r="K25" s="180"/>
      <c r="L25" s="180"/>
      <c r="M25" s="180"/>
      <c r="N25" s="180"/>
    </row>
    <row r="26" spans="3:14">
      <c r="C26" s="38" t="s">
        <v>199</v>
      </c>
      <c r="D26" s="184">
        <v>144989.76000000001</v>
      </c>
      <c r="E26" s="184"/>
      <c r="F26" s="184"/>
      <c r="G26" s="47">
        <f t="shared" si="2"/>
        <v>144989.76000000001</v>
      </c>
      <c r="H26" s="180"/>
      <c r="I26" s="180"/>
      <c r="J26" s="180"/>
      <c r="K26" s="180"/>
      <c r="L26" s="180"/>
      <c r="M26" s="180"/>
      <c r="N26" s="180"/>
    </row>
    <row r="27" spans="3:14">
      <c r="C27" s="38" t="s">
        <v>200</v>
      </c>
      <c r="D27" s="184">
        <v>405.40540540540542</v>
      </c>
      <c r="E27" s="184"/>
      <c r="F27" s="184"/>
      <c r="G27" s="47">
        <f t="shared" si="2"/>
        <v>405.40540540540542</v>
      </c>
      <c r="H27" s="180"/>
      <c r="I27" s="180"/>
      <c r="J27" s="180"/>
      <c r="K27" s="180"/>
      <c r="L27" s="180"/>
      <c r="M27" s="180"/>
      <c r="N27" s="180"/>
    </row>
    <row r="28" spans="3:14">
      <c r="C28" s="43" t="s">
        <v>201</v>
      </c>
      <c r="D28" s="53">
        <f t="shared" ref="D28:E28" si="3">SUM(D21:D27)</f>
        <v>170473.7872972973</v>
      </c>
      <c r="E28" s="53">
        <f t="shared" si="3"/>
        <v>0</v>
      </c>
      <c r="F28" s="53">
        <f t="shared" ref="F28" si="4">SUM(F21:F27)</f>
        <v>0</v>
      </c>
      <c r="G28" s="47">
        <f t="shared" si="2"/>
        <v>170473.7872972973</v>
      </c>
      <c r="H28" s="180"/>
      <c r="I28" s="180"/>
      <c r="J28" s="180"/>
      <c r="K28" s="180"/>
      <c r="L28" s="180"/>
      <c r="M28" s="180"/>
      <c r="N28" s="180"/>
    </row>
    <row r="29" spans="3:14" s="42" customFormat="1">
      <c r="C29" s="54"/>
      <c r="D29" s="55"/>
      <c r="E29" s="55"/>
      <c r="F29" s="55"/>
      <c r="G29" s="56"/>
      <c r="H29" s="181"/>
      <c r="I29" s="181"/>
      <c r="J29" s="181"/>
      <c r="K29" s="181"/>
      <c r="L29" s="181"/>
      <c r="M29" s="181"/>
      <c r="N29" s="181"/>
    </row>
    <row r="30" spans="3:14">
      <c r="C30" s="258" t="s">
        <v>203</v>
      </c>
      <c r="D30" s="259"/>
      <c r="E30" s="259"/>
      <c r="F30" s="259"/>
      <c r="G30" s="260"/>
      <c r="H30" s="180"/>
      <c r="I30" s="180"/>
      <c r="J30" s="180"/>
      <c r="K30" s="180"/>
      <c r="L30" s="180"/>
      <c r="M30" s="180"/>
      <c r="N30" s="180"/>
    </row>
    <row r="31" spans="3:14" ht="21.75" customHeight="1" thickBot="1">
      <c r="C31" s="50" t="s">
        <v>193</v>
      </c>
      <c r="D31" s="51">
        <f>'1) Budget Tables'!D36</f>
        <v>269064.42648648645</v>
      </c>
      <c r="E31" s="51">
        <f>'1) Budget Tables'!E36</f>
        <v>0</v>
      </c>
      <c r="F31" s="51">
        <f>'1) Budget Tables'!F36</f>
        <v>0</v>
      </c>
      <c r="G31" s="52">
        <f t="shared" ref="G31:G39" si="5">SUM(D31:F31)</f>
        <v>269064.42648648645</v>
      </c>
      <c r="H31" s="180"/>
      <c r="I31" s="180"/>
      <c r="J31" s="180"/>
      <c r="K31" s="180"/>
      <c r="L31" s="180"/>
      <c r="M31" s="180"/>
      <c r="N31" s="180"/>
    </row>
    <row r="32" spans="3:14">
      <c r="C32" s="48" t="s">
        <v>194</v>
      </c>
      <c r="D32" s="182">
        <v>66342.330810810818</v>
      </c>
      <c r="E32" s="183"/>
      <c r="F32" s="183"/>
      <c r="G32" s="49">
        <f t="shared" si="5"/>
        <v>66342.330810810818</v>
      </c>
      <c r="H32" s="180"/>
      <c r="I32" s="180"/>
      <c r="J32" s="180"/>
      <c r="K32" s="180"/>
      <c r="L32" s="180"/>
      <c r="M32" s="180"/>
      <c r="N32" s="180"/>
    </row>
    <row r="33" spans="3:14" s="42" customFormat="1" ht="15.75" customHeight="1">
      <c r="C33" s="38" t="s">
        <v>195</v>
      </c>
      <c r="D33" s="184">
        <v>43762.162162162167</v>
      </c>
      <c r="E33" s="155"/>
      <c r="F33" s="155"/>
      <c r="G33" s="47">
        <f t="shared" si="5"/>
        <v>43762.162162162167</v>
      </c>
      <c r="H33" s="181"/>
      <c r="I33" s="181"/>
      <c r="J33" s="181"/>
      <c r="K33" s="181"/>
      <c r="L33" s="181"/>
      <c r="M33" s="181"/>
      <c r="N33" s="181"/>
    </row>
    <row r="34" spans="3:14" s="42" customFormat="1" ht="31">
      <c r="C34" s="38" t="s">
        <v>196</v>
      </c>
      <c r="D34" s="184">
        <v>0</v>
      </c>
      <c r="E34" s="184"/>
      <c r="F34" s="184"/>
      <c r="G34" s="47">
        <f t="shared" si="5"/>
        <v>0</v>
      </c>
      <c r="H34" s="181"/>
      <c r="I34" s="181"/>
      <c r="J34" s="181"/>
      <c r="K34" s="181"/>
      <c r="L34" s="181"/>
      <c r="M34" s="181"/>
      <c r="N34" s="181"/>
    </row>
    <row r="35" spans="3:14" s="42" customFormat="1">
      <c r="C35" s="39" t="s">
        <v>197</v>
      </c>
      <c r="D35" s="184">
        <v>30658.975135135141</v>
      </c>
      <c r="E35" s="184"/>
      <c r="F35" s="184"/>
      <c r="G35" s="47">
        <f t="shared" si="5"/>
        <v>30658.975135135141</v>
      </c>
      <c r="H35" s="181"/>
      <c r="I35" s="181"/>
      <c r="J35" s="181"/>
      <c r="K35" s="181"/>
      <c r="L35" s="181"/>
      <c r="M35" s="181"/>
      <c r="N35" s="181"/>
    </row>
    <row r="36" spans="3:14">
      <c r="C36" s="38" t="s">
        <v>198</v>
      </c>
      <c r="D36" s="184">
        <v>7331.3513513513508</v>
      </c>
      <c r="E36" s="184"/>
      <c r="F36" s="184"/>
      <c r="G36" s="47">
        <f t="shared" si="5"/>
        <v>7331.3513513513508</v>
      </c>
      <c r="H36" s="180"/>
      <c r="I36" s="180"/>
      <c r="J36" s="180"/>
      <c r="K36" s="180"/>
      <c r="L36" s="180"/>
      <c r="M36" s="180"/>
      <c r="N36" s="180"/>
    </row>
    <row r="37" spans="3:14">
      <c r="C37" s="38" t="s">
        <v>199</v>
      </c>
      <c r="D37" s="184">
        <v>118942.57999999999</v>
      </c>
      <c r="E37" s="184"/>
      <c r="F37" s="184"/>
      <c r="G37" s="47">
        <f t="shared" si="5"/>
        <v>118942.57999999999</v>
      </c>
      <c r="H37" s="180"/>
      <c r="I37" s="180"/>
      <c r="J37" s="180"/>
      <c r="K37" s="180"/>
      <c r="L37" s="180"/>
      <c r="M37" s="180"/>
      <c r="N37" s="180"/>
    </row>
    <row r="38" spans="3:14">
      <c r="C38" s="38" t="s">
        <v>200</v>
      </c>
      <c r="D38" s="184">
        <v>2027.02702702693</v>
      </c>
      <c r="E38" s="184"/>
      <c r="F38" s="184"/>
      <c r="G38" s="47">
        <f t="shared" si="5"/>
        <v>2027.02702702693</v>
      </c>
      <c r="H38" s="180"/>
      <c r="I38" s="180"/>
      <c r="J38" s="180"/>
      <c r="K38" s="180"/>
      <c r="L38" s="180"/>
      <c r="M38" s="180"/>
      <c r="N38" s="180"/>
    </row>
    <row r="39" spans="3:14">
      <c r="C39" s="43" t="s">
        <v>201</v>
      </c>
      <c r="D39" s="53">
        <f t="shared" ref="D39:E39" si="6">SUM(D32:D38)</f>
        <v>269064.42648648639</v>
      </c>
      <c r="E39" s="53">
        <f t="shared" si="6"/>
        <v>0</v>
      </c>
      <c r="F39" s="53">
        <f t="shared" ref="F39" si="7">SUM(F32:F38)</f>
        <v>0</v>
      </c>
      <c r="G39" s="47">
        <f t="shared" si="5"/>
        <v>269064.42648648639</v>
      </c>
      <c r="H39" s="180"/>
      <c r="I39" s="180"/>
      <c r="J39" s="180"/>
      <c r="K39" s="180"/>
      <c r="L39" s="180"/>
      <c r="M39" s="180"/>
      <c r="N39" s="180"/>
    </row>
    <row r="40" spans="3:14" s="42" customFormat="1" hidden="1">
      <c r="C40" s="54"/>
      <c r="D40" s="55"/>
      <c r="E40" s="55"/>
      <c r="F40" s="55"/>
      <c r="G40" s="56"/>
      <c r="H40" s="181"/>
      <c r="I40" s="181"/>
      <c r="J40" s="181"/>
      <c r="K40" s="181"/>
      <c r="L40" s="181"/>
      <c r="M40" s="181"/>
      <c r="N40" s="181"/>
    </row>
    <row r="41" spans="3:14" hidden="1">
      <c r="C41" s="258" t="s">
        <v>204</v>
      </c>
      <c r="D41" s="259"/>
      <c r="E41" s="259"/>
      <c r="F41" s="259"/>
      <c r="G41" s="260"/>
      <c r="H41" s="180"/>
      <c r="I41" s="180"/>
      <c r="J41" s="180"/>
      <c r="K41" s="180"/>
      <c r="L41" s="180"/>
      <c r="M41" s="180"/>
      <c r="N41" s="180"/>
    </row>
    <row r="42" spans="3:14" ht="20.25" hidden="1" customHeight="1" thickBot="1">
      <c r="C42" s="50" t="s">
        <v>193</v>
      </c>
      <c r="D42" s="51">
        <f>'1) Budget Tables'!D46</f>
        <v>0</v>
      </c>
      <c r="E42" s="51">
        <f>'1) Budget Tables'!E46</f>
        <v>0</v>
      </c>
      <c r="F42" s="51">
        <f>'1) Budget Tables'!F46</f>
        <v>0</v>
      </c>
      <c r="G42" s="52">
        <f t="shared" ref="G42:G50" si="8">SUM(D42:F42)</f>
        <v>0</v>
      </c>
      <c r="H42" s="180"/>
      <c r="I42" s="180"/>
      <c r="J42" s="180"/>
      <c r="K42" s="180"/>
      <c r="L42" s="180"/>
      <c r="M42" s="180"/>
      <c r="N42" s="180"/>
    </row>
    <row r="43" spans="3:14" hidden="1">
      <c r="C43" s="48" t="s">
        <v>194</v>
      </c>
      <c r="D43" s="182"/>
      <c r="E43" s="183"/>
      <c r="F43" s="183"/>
      <c r="G43" s="49">
        <f t="shared" si="8"/>
        <v>0</v>
      </c>
      <c r="H43" s="180"/>
      <c r="I43" s="180"/>
      <c r="J43" s="180"/>
      <c r="K43" s="180"/>
      <c r="L43" s="180"/>
      <c r="M43" s="180"/>
      <c r="N43" s="180"/>
    </row>
    <row r="44" spans="3:14" ht="15.75" hidden="1" customHeight="1">
      <c r="C44" s="38" t="s">
        <v>195</v>
      </c>
      <c r="D44" s="184"/>
      <c r="E44" s="155"/>
      <c r="F44" s="155"/>
      <c r="G44" s="47">
        <f t="shared" si="8"/>
        <v>0</v>
      </c>
      <c r="H44" s="180"/>
      <c r="I44" s="180"/>
      <c r="J44" s="180"/>
      <c r="K44" s="180"/>
      <c r="L44" s="180"/>
      <c r="M44" s="180"/>
      <c r="N44" s="180"/>
    </row>
    <row r="45" spans="3:14" ht="32.25" hidden="1" customHeight="1">
      <c r="C45" s="38" t="s">
        <v>196</v>
      </c>
      <c r="D45" s="184"/>
      <c r="E45" s="184"/>
      <c r="F45" s="184"/>
      <c r="G45" s="47">
        <f t="shared" si="8"/>
        <v>0</v>
      </c>
      <c r="H45" s="180"/>
      <c r="I45" s="180"/>
      <c r="J45" s="180"/>
      <c r="K45" s="180"/>
      <c r="L45" s="180"/>
      <c r="M45" s="180"/>
      <c r="N45" s="180"/>
    </row>
    <row r="46" spans="3:14" s="42" customFormat="1" hidden="1">
      <c r="C46" s="39" t="s">
        <v>197</v>
      </c>
      <c r="D46" s="184"/>
      <c r="E46" s="184"/>
      <c r="F46" s="184"/>
      <c r="G46" s="47">
        <f t="shared" si="8"/>
        <v>0</v>
      </c>
      <c r="H46" s="181"/>
      <c r="I46" s="181"/>
      <c r="J46" s="181"/>
      <c r="K46" s="181"/>
      <c r="L46" s="181"/>
      <c r="M46" s="181"/>
      <c r="N46" s="181"/>
    </row>
    <row r="47" spans="3:14" hidden="1">
      <c r="C47" s="38" t="s">
        <v>198</v>
      </c>
      <c r="D47" s="184"/>
      <c r="E47" s="184"/>
      <c r="F47" s="184"/>
      <c r="G47" s="47">
        <f t="shared" si="8"/>
        <v>0</v>
      </c>
      <c r="H47" s="180"/>
      <c r="I47" s="180"/>
      <c r="J47" s="180"/>
      <c r="K47" s="180"/>
      <c r="L47" s="180"/>
      <c r="M47" s="180"/>
      <c r="N47" s="180"/>
    </row>
    <row r="48" spans="3:14" hidden="1">
      <c r="C48" s="38" t="s">
        <v>199</v>
      </c>
      <c r="D48" s="184"/>
      <c r="E48" s="184"/>
      <c r="F48" s="184"/>
      <c r="G48" s="47">
        <f t="shared" si="8"/>
        <v>0</v>
      </c>
      <c r="H48" s="180"/>
      <c r="I48" s="180"/>
      <c r="J48" s="180"/>
      <c r="K48" s="180"/>
      <c r="L48" s="180"/>
      <c r="M48" s="180"/>
      <c r="N48" s="180"/>
    </row>
    <row r="49" spans="2:14" hidden="1">
      <c r="B49" s="180"/>
      <c r="C49" s="38" t="s">
        <v>200</v>
      </c>
      <c r="D49" s="184"/>
      <c r="E49" s="184"/>
      <c r="F49" s="184"/>
      <c r="G49" s="47">
        <f t="shared" si="8"/>
        <v>0</v>
      </c>
      <c r="H49" s="180"/>
      <c r="I49" s="180"/>
      <c r="J49" s="180"/>
      <c r="K49" s="180"/>
      <c r="L49" s="180"/>
      <c r="M49" s="180"/>
      <c r="N49" s="180"/>
    </row>
    <row r="50" spans="2:14" ht="21" hidden="1" customHeight="1">
      <c r="B50" s="180"/>
      <c r="C50" s="43" t="s">
        <v>201</v>
      </c>
      <c r="D50" s="53">
        <f t="shared" ref="D50:E50" si="9">SUM(D43:D49)</f>
        <v>0</v>
      </c>
      <c r="E50" s="53">
        <f t="shared" si="9"/>
        <v>0</v>
      </c>
      <c r="F50" s="53">
        <f t="shared" ref="F50" si="10">SUM(F43:F49)</f>
        <v>0</v>
      </c>
      <c r="G50" s="47">
        <f t="shared" si="8"/>
        <v>0</v>
      </c>
      <c r="H50" s="180"/>
      <c r="I50" s="180"/>
      <c r="J50" s="180"/>
      <c r="K50" s="180"/>
      <c r="L50" s="180"/>
      <c r="M50" s="180"/>
      <c r="N50" s="180"/>
    </row>
    <row r="51" spans="2:14" s="42" customFormat="1" ht="22.5" customHeight="1">
      <c r="B51" s="181"/>
      <c r="C51" s="57"/>
      <c r="D51" s="55"/>
      <c r="E51" s="55"/>
      <c r="F51" s="55"/>
      <c r="G51" s="56"/>
      <c r="H51" s="181"/>
      <c r="I51" s="181"/>
      <c r="J51" s="181"/>
      <c r="K51" s="181"/>
      <c r="L51" s="181"/>
      <c r="M51" s="181"/>
      <c r="N51" s="181"/>
    </row>
    <row r="52" spans="2:14">
      <c r="B52" s="258" t="s">
        <v>205</v>
      </c>
      <c r="C52" s="259"/>
      <c r="D52" s="259"/>
      <c r="E52" s="259"/>
      <c r="F52" s="259"/>
      <c r="G52" s="260"/>
      <c r="H52" s="180"/>
      <c r="I52" s="180"/>
      <c r="J52" s="180"/>
      <c r="K52" s="180"/>
      <c r="L52" s="180"/>
      <c r="M52" s="180"/>
      <c r="N52" s="180"/>
    </row>
    <row r="53" spans="2:14">
      <c r="B53" s="180"/>
      <c r="C53" s="258" t="s">
        <v>206</v>
      </c>
      <c r="D53" s="259"/>
      <c r="E53" s="259"/>
      <c r="F53" s="259"/>
      <c r="G53" s="260"/>
      <c r="H53" s="180"/>
      <c r="I53" s="180"/>
      <c r="J53" s="180"/>
      <c r="K53" s="180"/>
      <c r="L53" s="180"/>
      <c r="M53" s="180"/>
      <c r="N53" s="180"/>
    </row>
    <row r="54" spans="2:14" ht="24" customHeight="1" thickBot="1">
      <c r="B54" s="180"/>
      <c r="C54" s="50" t="s">
        <v>193</v>
      </c>
      <c r="D54" s="51">
        <f>'1) Budget Tables'!D58</f>
        <v>61319.753513513504</v>
      </c>
      <c r="E54" s="51">
        <f>'1) Budget Tables'!E58</f>
        <v>0</v>
      </c>
      <c r="F54" s="51">
        <f>'1) Budget Tables'!F58</f>
        <v>0</v>
      </c>
      <c r="G54" s="52">
        <f>SUM(D54:F54)</f>
        <v>61319.753513513504</v>
      </c>
      <c r="H54" s="180"/>
      <c r="I54" s="180"/>
      <c r="J54" s="180"/>
      <c r="K54" s="180"/>
      <c r="L54" s="180"/>
      <c r="M54" s="180"/>
      <c r="N54" s="180"/>
    </row>
    <row r="55" spans="2:14" ht="15.75" customHeight="1">
      <c r="B55" s="180"/>
      <c r="C55" s="48" t="s">
        <v>194</v>
      </c>
      <c r="D55" s="182">
        <v>20097.52216216216</v>
      </c>
      <c r="E55" s="183"/>
      <c r="F55" s="183"/>
      <c r="G55" s="49">
        <f t="shared" ref="G55:G62" si="11">SUM(D55:F55)</f>
        <v>20097.52216216216</v>
      </c>
      <c r="H55" s="180"/>
      <c r="I55" s="180"/>
      <c r="J55" s="180"/>
      <c r="K55" s="180"/>
      <c r="L55" s="180"/>
      <c r="M55" s="180"/>
      <c r="N55" s="180"/>
    </row>
    <row r="56" spans="2:14" ht="15.75" customHeight="1">
      <c r="B56" s="180"/>
      <c r="C56" s="38" t="s">
        <v>195</v>
      </c>
      <c r="D56" s="184">
        <v>7709.45945945946</v>
      </c>
      <c r="E56" s="155"/>
      <c r="F56" s="155"/>
      <c r="G56" s="47">
        <f t="shared" si="11"/>
        <v>7709.45945945946</v>
      </c>
      <c r="H56" s="180"/>
      <c r="I56" s="180"/>
      <c r="J56" s="180"/>
      <c r="K56" s="180"/>
      <c r="L56" s="180"/>
      <c r="M56" s="180"/>
      <c r="N56" s="180"/>
    </row>
    <row r="57" spans="2:14" ht="15.75" customHeight="1">
      <c r="B57" s="180"/>
      <c r="C57" s="38" t="s">
        <v>196</v>
      </c>
      <c r="D57" s="184">
        <v>2702.7027027027025</v>
      </c>
      <c r="E57" s="184"/>
      <c r="F57" s="184"/>
      <c r="G57" s="47">
        <f t="shared" si="11"/>
        <v>2702.7027027027025</v>
      </c>
      <c r="H57" s="180"/>
      <c r="I57" s="180"/>
      <c r="J57" s="180"/>
      <c r="K57" s="180"/>
      <c r="L57" s="180"/>
      <c r="M57" s="180"/>
      <c r="N57" s="180"/>
    </row>
    <row r="58" spans="2:14" ht="18.75" customHeight="1">
      <c r="B58" s="180"/>
      <c r="C58" s="39" t="s">
        <v>197</v>
      </c>
      <c r="D58" s="184">
        <v>5405.405405405405</v>
      </c>
      <c r="E58" s="184"/>
      <c r="F58" s="184"/>
      <c r="G58" s="47">
        <f t="shared" si="11"/>
        <v>5405.405405405405</v>
      </c>
      <c r="H58" s="180"/>
      <c r="I58" s="180"/>
      <c r="J58" s="180"/>
      <c r="K58" s="180"/>
      <c r="L58" s="180"/>
      <c r="M58" s="180"/>
      <c r="N58" s="180"/>
    </row>
    <row r="59" spans="2:14">
      <c r="B59" s="180"/>
      <c r="C59" s="38" t="s">
        <v>198</v>
      </c>
      <c r="D59" s="184">
        <v>3868.5135135135133</v>
      </c>
      <c r="E59" s="184"/>
      <c r="F59" s="184"/>
      <c r="G59" s="47">
        <f t="shared" si="11"/>
        <v>3868.5135135135133</v>
      </c>
      <c r="H59" s="180"/>
      <c r="I59" s="180"/>
      <c r="J59" s="180"/>
      <c r="K59" s="180"/>
      <c r="L59" s="180"/>
      <c r="M59" s="180"/>
      <c r="N59" s="180"/>
    </row>
    <row r="60" spans="2:14" s="42" customFormat="1" ht="21.75" customHeight="1">
      <c r="B60" s="180"/>
      <c r="C60" s="38" t="s">
        <v>199</v>
      </c>
      <c r="D60" s="184">
        <v>21265.879999999997</v>
      </c>
      <c r="E60" s="184"/>
      <c r="F60" s="184"/>
      <c r="G60" s="47">
        <f t="shared" si="11"/>
        <v>21265.879999999997</v>
      </c>
      <c r="H60" s="181"/>
      <c r="I60" s="181"/>
      <c r="J60" s="181"/>
      <c r="K60" s="181"/>
      <c r="L60" s="181"/>
      <c r="M60" s="181"/>
      <c r="N60" s="181"/>
    </row>
    <row r="61" spans="2:14" s="42" customFormat="1">
      <c r="B61" s="180"/>
      <c r="C61" s="38" t="s">
        <v>200</v>
      </c>
      <c r="D61" s="184">
        <v>270.27027027027026</v>
      </c>
      <c r="E61" s="184"/>
      <c r="F61" s="184"/>
      <c r="G61" s="47">
        <f t="shared" si="11"/>
        <v>270.27027027027026</v>
      </c>
      <c r="H61" s="181"/>
      <c r="I61" s="181"/>
      <c r="J61" s="181"/>
      <c r="K61" s="181"/>
      <c r="L61" s="181"/>
      <c r="M61" s="181"/>
      <c r="N61" s="181"/>
    </row>
    <row r="62" spans="2:14">
      <c r="B62" s="180"/>
      <c r="C62" s="43" t="s">
        <v>201</v>
      </c>
      <c r="D62" s="53">
        <f>SUM(D55:D61)</f>
        <v>61319.753513513511</v>
      </c>
      <c r="E62" s="53">
        <f>SUM(E55:E61)</f>
        <v>0</v>
      </c>
      <c r="F62" s="53">
        <f t="shared" ref="F62" si="12">SUM(F55:F61)</f>
        <v>0</v>
      </c>
      <c r="G62" s="47">
        <f t="shared" si="11"/>
        <v>61319.753513513511</v>
      </c>
      <c r="H62" s="180"/>
      <c r="I62" s="180"/>
      <c r="J62" s="180"/>
      <c r="K62" s="180"/>
      <c r="L62" s="180"/>
      <c r="M62" s="180"/>
      <c r="N62" s="180"/>
    </row>
    <row r="63" spans="2:14" s="42" customFormat="1">
      <c r="B63" s="181"/>
      <c r="C63" s="54"/>
      <c r="D63" s="55"/>
      <c r="E63" s="55"/>
      <c r="F63" s="55"/>
      <c r="G63" s="56"/>
      <c r="H63" s="181"/>
      <c r="I63" s="181"/>
      <c r="J63" s="181"/>
      <c r="K63" s="181"/>
      <c r="L63" s="181"/>
      <c r="M63" s="181"/>
      <c r="N63" s="181"/>
    </row>
    <row r="64" spans="2:14">
      <c r="B64" s="181"/>
      <c r="C64" s="258" t="s">
        <v>63</v>
      </c>
      <c r="D64" s="259"/>
      <c r="E64" s="259"/>
      <c r="F64" s="259"/>
      <c r="G64" s="260"/>
      <c r="H64" s="180"/>
      <c r="I64" s="180"/>
      <c r="J64" s="180"/>
      <c r="K64" s="180"/>
      <c r="L64" s="180"/>
      <c r="M64" s="180"/>
      <c r="N64" s="180"/>
    </row>
    <row r="65" spans="2:14" ht="21.75" customHeight="1" thickBot="1">
      <c r="B65" s="180"/>
      <c r="C65" s="50" t="s">
        <v>193</v>
      </c>
      <c r="D65" s="51">
        <f>'1) Budget Tables'!D68</f>
        <v>100056.65783783783</v>
      </c>
      <c r="E65" s="51">
        <f>'1) Budget Tables'!E68</f>
        <v>0</v>
      </c>
      <c r="F65" s="51">
        <f>'1) Budget Tables'!F68</f>
        <v>0</v>
      </c>
      <c r="G65" s="52">
        <f t="shared" ref="G65:G73" si="13">SUM(D65:F65)</f>
        <v>100056.65783783783</v>
      </c>
      <c r="H65" s="180"/>
      <c r="I65" s="180"/>
      <c r="J65" s="180"/>
      <c r="K65" s="180"/>
      <c r="L65" s="180"/>
      <c r="M65" s="180"/>
      <c r="N65" s="180"/>
    </row>
    <row r="66" spans="2:14" ht="15.75" customHeight="1">
      <c r="B66" s="180"/>
      <c r="C66" s="48" t="s">
        <v>194</v>
      </c>
      <c r="D66" s="182">
        <v>16918.832432432431</v>
      </c>
      <c r="E66" s="183"/>
      <c r="F66" s="183"/>
      <c r="G66" s="49">
        <f t="shared" si="13"/>
        <v>16918.832432432431</v>
      </c>
      <c r="H66" s="180"/>
      <c r="I66" s="180"/>
      <c r="J66" s="180"/>
      <c r="K66" s="180"/>
      <c r="L66" s="180"/>
      <c r="M66" s="180"/>
      <c r="N66" s="180"/>
    </row>
    <row r="67" spans="2:14" ht="15.75" customHeight="1">
      <c r="B67" s="180"/>
      <c r="C67" s="38" t="s">
        <v>195</v>
      </c>
      <c r="D67" s="184">
        <v>810.81081081081084</v>
      </c>
      <c r="E67" s="155"/>
      <c r="F67" s="155"/>
      <c r="G67" s="47">
        <f t="shared" si="13"/>
        <v>810.81081081081084</v>
      </c>
      <c r="H67" s="180"/>
      <c r="I67" s="180"/>
      <c r="J67" s="180"/>
      <c r="K67" s="180"/>
      <c r="L67" s="180"/>
      <c r="M67" s="180"/>
      <c r="N67" s="180"/>
    </row>
    <row r="68" spans="2:14" ht="15.75" customHeight="1">
      <c r="B68" s="180"/>
      <c r="C68" s="38" t="s">
        <v>196</v>
      </c>
      <c r="D68" s="184">
        <v>0</v>
      </c>
      <c r="E68" s="184"/>
      <c r="F68" s="184"/>
      <c r="G68" s="47">
        <f t="shared" si="13"/>
        <v>0</v>
      </c>
      <c r="H68" s="180"/>
      <c r="I68" s="180"/>
      <c r="J68" s="180"/>
      <c r="K68" s="180"/>
      <c r="L68" s="180"/>
      <c r="M68" s="180"/>
      <c r="N68" s="180"/>
    </row>
    <row r="69" spans="2:14">
      <c r="B69" s="180"/>
      <c r="C69" s="39" t="s">
        <v>197</v>
      </c>
      <c r="D69" s="184">
        <v>0</v>
      </c>
      <c r="E69" s="184"/>
      <c r="F69" s="184"/>
      <c r="G69" s="47">
        <f t="shared" si="13"/>
        <v>0</v>
      </c>
      <c r="H69" s="180"/>
      <c r="I69" s="180"/>
      <c r="J69" s="180"/>
      <c r="K69" s="180"/>
      <c r="L69" s="180"/>
      <c r="M69" s="180"/>
      <c r="N69" s="180"/>
    </row>
    <row r="70" spans="2:14">
      <c r="B70" s="180"/>
      <c r="C70" s="38" t="s">
        <v>198</v>
      </c>
      <c r="D70" s="184">
        <v>486.48648648648651</v>
      </c>
      <c r="E70" s="184"/>
      <c r="F70" s="184"/>
      <c r="G70" s="47">
        <f t="shared" si="13"/>
        <v>486.48648648648651</v>
      </c>
      <c r="H70" s="180"/>
      <c r="I70" s="180"/>
      <c r="J70" s="180"/>
      <c r="K70" s="180"/>
      <c r="L70" s="180"/>
      <c r="M70" s="180"/>
      <c r="N70" s="180"/>
    </row>
    <row r="71" spans="2:14">
      <c r="B71" s="180"/>
      <c r="C71" s="38" t="s">
        <v>199</v>
      </c>
      <c r="D71" s="184">
        <v>81232.42</v>
      </c>
      <c r="E71" s="184"/>
      <c r="F71" s="184"/>
      <c r="G71" s="47">
        <f t="shared" si="13"/>
        <v>81232.42</v>
      </c>
      <c r="H71" s="180"/>
      <c r="I71" s="180"/>
      <c r="J71" s="180"/>
      <c r="K71" s="180"/>
      <c r="L71" s="180"/>
      <c r="M71" s="180"/>
      <c r="N71" s="180"/>
    </row>
    <row r="72" spans="2:14">
      <c r="B72" s="180"/>
      <c r="C72" s="38" t="s">
        <v>200</v>
      </c>
      <c r="D72" s="184">
        <v>608.10810810810813</v>
      </c>
      <c r="E72" s="184"/>
      <c r="F72" s="184"/>
      <c r="G72" s="47">
        <f t="shared" si="13"/>
        <v>608.10810810810813</v>
      </c>
      <c r="H72" s="180"/>
      <c r="I72" s="180"/>
      <c r="J72" s="180"/>
      <c r="K72" s="180"/>
      <c r="L72" s="180"/>
      <c r="M72" s="180"/>
      <c r="N72" s="180"/>
    </row>
    <row r="73" spans="2:14">
      <c r="B73" s="180"/>
      <c r="C73" s="43" t="s">
        <v>201</v>
      </c>
      <c r="D73" s="53">
        <f t="shared" ref="D73:E73" si="14">SUM(D66:D72)</f>
        <v>100056.65783783783</v>
      </c>
      <c r="E73" s="53">
        <f t="shared" si="14"/>
        <v>0</v>
      </c>
      <c r="F73" s="53">
        <f t="shared" ref="F73" si="15">SUM(F66:F72)</f>
        <v>0</v>
      </c>
      <c r="G73" s="47">
        <f t="shared" si="13"/>
        <v>100056.65783783783</v>
      </c>
      <c r="H73" s="180"/>
      <c r="I73" s="180"/>
      <c r="J73" s="180"/>
      <c r="K73" s="180"/>
      <c r="L73" s="180"/>
      <c r="M73" s="180"/>
      <c r="N73" s="180"/>
    </row>
    <row r="74" spans="2:14" s="42" customFormat="1">
      <c r="B74" s="181"/>
      <c r="C74" s="54"/>
      <c r="D74" s="55"/>
      <c r="E74" s="55"/>
      <c r="F74" s="55"/>
      <c r="G74" s="56"/>
      <c r="H74" s="181"/>
      <c r="I74" s="181"/>
      <c r="J74" s="181"/>
      <c r="K74" s="181"/>
      <c r="L74" s="181"/>
      <c r="M74" s="181"/>
      <c r="N74" s="181"/>
    </row>
    <row r="75" spans="2:14">
      <c r="B75" s="180"/>
      <c r="C75" s="258" t="s">
        <v>72</v>
      </c>
      <c r="D75" s="259"/>
      <c r="E75" s="259"/>
      <c r="F75" s="259"/>
      <c r="G75" s="260"/>
      <c r="H75" s="180"/>
      <c r="I75" s="180"/>
      <c r="J75" s="180"/>
      <c r="K75" s="180"/>
      <c r="L75" s="180"/>
      <c r="M75" s="180"/>
      <c r="N75" s="180"/>
    </row>
    <row r="76" spans="2:14" ht="21.75" customHeight="1" thickBot="1">
      <c r="B76" s="181"/>
      <c r="C76" s="50" t="s">
        <v>193</v>
      </c>
      <c r="D76" s="51">
        <f>'1) Budget Tables'!D78</f>
        <v>97455.377702702695</v>
      </c>
      <c r="E76" s="51">
        <f>'1) Budget Tables'!E78</f>
        <v>0</v>
      </c>
      <c r="F76" s="51">
        <f>'1) Budget Tables'!F78</f>
        <v>0</v>
      </c>
      <c r="G76" s="52">
        <f t="shared" ref="G76:G84" si="16">SUM(D76:F76)</f>
        <v>97455.377702702695</v>
      </c>
      <c r="H76" s="180"/>
      <c r="I76" s="180"/>
      <c r="J76" s="180"/>
      <c r="K76" s="180"/>
      <c r="L76" s="180"/>
      <c r="M76" s="180"/>
      <c r="N76" s="180"/>
    </row>
    <row r="77" spans="2:14" ht="18" customHeight="1">
      <c r="B77" s="180"/>
      <c r="C77" s="48" t="s">
        <v>194</v>
      </c>
      <c r="D77" s="182">
        <v>3178.6897297297301</v>
      </c>
      <c r="E77" s="183"/>
      <c r="F77" s="183"/>
      <c r="G77" s="49">
        <f t="shared" si="16"/>
        <v>3178.6897297297301</v>
      </c>
      <c r="H77" s="180"/>
      <c r="I77" s="180"/>
      <c r="J77" s="180"/>
      <c r="K77" s="180"/>
      <c r="L77" s="180"/>
      <c r="M77" s="180"/>
      <c r="N77" s="180"/>
    </row>
    <row r="78" spans="2:14" ht="15.75" customHeight="1">
      <c r="B78" s="180"/>
      <c r="C78" s="38" t="s">
        <v>195</v>
      </c>
      <c r="D78" s="184">
        <v>18648.64864864865</v>
      </c>
      <c r="E78" s="155"/>
      <c r="F78" s="155"/>
      <c r="G78" s="47">
        <f t="shared" si="16"/>
        <v>18648.64864864865</v>
      </c>
      <c r="H78" s="180"/>
      <c r="I78" s="180"/>
      <c r="J78" s="180"/>
      <c r="K78" s="180"/>
      <c r="L78" s="180"/>
      <c r="M78" s="180"/>
      <c r="N78" s="180"/>
    </row>
    <row r="79" spans="2:14" s="42" customFormat="1" ht="15.75" customHeight="1">
      <c r="B79" s="180"/>
      <c r="C79" s="38" t="s">
        <v>196</v>
      </c>
      <c r="D79" s="184">
        <v>0</v>
      </c>
      <c r="E79" s="184"/>
      <c r="F79" s="184"/>
      <c r="G79" s="47">
        <f t="shared" si="16"/>
        <v>0</v>
      </c>
      <c r="H79" s="181"/>
      <c r="I79" s="181"/>
      <c r="J79" s="181"/>
      <c r="K79" s="181"/>
      <c r="L79" s="181"/>
      <c r="M79" s="181"/>
      <c r="N79" s="181"/>
    </row>
    <row r="80" spans="2:14">
      <c r="B80" s="181"/>
      <c r="C80" s="39" t="s">
        <v>197</v>
      </c>
      <c r="D80" s="184">
        <v>14210.75027027027</v>
      </c>
      <c r="E80" s="184"/>
      <c r="F80" s="184"/>
      <c r="G80" s="47">
        <f t="shared" si="16"/>
        <v>14210.75027027027</v>
      </c>
      <c r="H80" s="180"/>
      <c r="I80" s="180"/>
      <c r="J80" s="180"/>
      <c r="K80" s="180"/>
      <c r="L80" s="180"/>
      <c r="M80" s="180"/>
      <c r="N80" s="180"/>
    </row>
    <row r="81" spans="2:14">
      <c r="B81" s="181"/>
      <c r="C81" s="38" t="s">
        <v>198</v>
      </c>
      <c r="D81" s="184">
        <v>2810.9290540540537</v>
      </c>
      <c r="E81" s="184"/>
      <c r="F81" s="184"/>
      <c r="G81" s="47">
        <f t="shared" si="16"/>
        <v>2810.9290540540537</v>
      </c>
      <c r="H81" s="180"/>
      <c r="I81" s="180"/>
      <c r="J81" s="180"/>
      <c r="K81" s="180"/>
      <c r="L81" s="180"/>
      <c r="M81" s="180"/>
      <c r="N81" s="180"/>
    </row>
    <row r="82" spans="2:14">
      <c r="B82" s="181"/>
      <c r="C82" s="38" t="s">
        <v>199</v>
      </c>
      <c r="D82" s="184">
        <v>58606.36</v>
      </c>
      <c r="E82" s="184"/>
      <c r="F82" s="184"/>
      <c r="G82" s="47">
        <f t="shared" si="16"/>
        <v>58606.36</v>
      </c>
      <c r="H82" s="180"/>
      <c r="I82" s="180"/>
      <c r="J82" s="180"/>
      <c r="K82" s="180"/>
      <c r="L82" s="180"/>
      <c r="M82" s="180"/>
      <c r="N82" s="180"/>
    </row>
    <row r="83" spans="2:14">
      <c r="B83" s="180"/>
      <c r="C83" s="38" t="s">
        <v>200</v>
      </c>
      <c r="D83" s="184">
        <v>0</v>
      </c>
      <c r="E83" s="184"/>
      <c r="F83" s="184"/>
      <c r="G83" s="47">
        <f t="shared" si="16"/>
        <v>0</v>
      </c>
      <c r="H83" s="180"/>
      <c r="I83" s="180"/>
      <c r="J83" s="180"/>
      <c r="K83" s="180"/>
      <c r="L83" s="180"/>
      <c r="M83" s="180"/>
      <c r="N83" s="180"/>
    </row>
    <row r="84" spans="2:14">
      <c r="B84" s="180"/>
      <c r="C84" s="43" t="s">
        <v>201</v>
      </c>
      <c r="D84" s="53">
        <f t="shared" ref="D84:E84" si="17">SUM(D77:D83)</f>
        <v>97455.37770270271</v>
      </c>
      <c r="E84" s="53">
        <f t="shared" si="17"/>
        <v>0</v>
      </c>
      <c r="F84" s="53">
        <f t="shared" ref="F84" si="18">SUM(F77:F83)</f>
        <v>0</v>
      </c>
      <c r="G84" s="47">
        <f t="shared" si="16"/>
        <v>97455.37770270271</v>
      </c>
      <c r="H84" s="180"/>
      <c r="I84" s="180"/>
      <c r="J84" s="180"/>
      <c r="K84" s="180"/>
      <c r="L84" s="180"/>
      <c r="M84" s="180"/>
      <c r="N84" s="180"/>
    </row>
    <row r="85" spans="2:14" s="42" customFormat="1">
      <c r="B85" s="181"/>
      <c r="C85" s="54"/>
      <c r="D85" s="55"/>
      <c r="E85" s="55"/>
      <c r="F85" s="55"/>
      <c r="G85" s="56"/>
      <c r="H85" s="181"/>
      <c r="I85" s="181"/>
      <c r="J85" s="181"/>
      <c r="K85" s="181"/>
      <c r="L85" s="181"/>
      <c r="M85" s="181"/>
      <c r="N85" s="181"/>
    </row>
    <row r="86" spans="2:14" hidden="1">
      <c r="B86" s="180"/>
      <c r="C86" s="258" t="s">
        <v>81</v>
      </c>
      <c r="D86" s="259"/>
      <c r="E86" s="259"/>
      <c r="F86" s="259"/>
      <c r="G86" s="260"/>
      <c r="H86" s="180"/>
      <c r="I86" s="180"/>
      <c r="J86" s="180"/>
      <c r="K86" s="180"/>
      <c r="L86" s="180"/>
      <c r="M86" s="180"/>
      <c r="N86" s="180"/>
    </row>
    <row r="87" spans="2:14" ht="21.75" hidden="1" customHeight="1" thickBot="1">
      <c r="B87" s="180"/>
      <c r="C87" s="50" t="s">
        <v>193</v>
      </c>
      <c r="D87" s="51">
        <f>'1) Budget Tables'!D88</f>
        <v>0</v>
      </c>
      <c r="E87" s="51">
        <f>'1) Budget Tables'!E88</f>
        <v>0</v>
      </c>
      <c r="F87" s="51">
        <f>'1) Budget Tables'!F88</f>
        <v>0</v>
      </c>
      <c r="G87" s="52">
        <f t="shared" ref="G87:G95" si="19">SUM(D87:F87)</f>
        <v>0</v>
      </c>
      <c r="H87" s="180"/>
      <c r="I87" s="180"/>
      <c r="J87" s="180"/>
      <c r="K87" s="180"/>
      <c r="L87" s="180"/>
      <c r="M87" s="180"/>
      <c r="N87" s="180"/>
    </row>
    <row r="88" spans="2:14" ht="15.75" hidden="1" customHeight="1">
      <c r="B88" s="180"/>
      <c r="C88" s="48" t="s">
        <v>194</v>
      </c>
      <c r="D88" s="182"/>
      <c r="E88" s="183"/>
      <c r="F88" s="183"/>
      <c r="G88" s="49">
        <f t="shared" si="19"/>
        <v>0</v>
      </c>
      <c r="H88" s="180"/>
      <c r="I88" s="180"/>
      <c r="J88" s="180"/>
      <c r="K88" s="180"/>
      <c r="L88" s="180"/>
      <c r="M88" s="180"/>
      <c r="N88" s="180"/>
    </row>
    <row r="89" spans="2:14" ht="15.75" hidden="1" customHeight="1">
      <c r="B89" s="181"/>
      <c r="C89" s="38" t="s">
        <v>195</v>
      </c>
      <c r="D89" s="184"/>
      <c r="E89" s="155"/>
      <c r="F89" s="155"/>
      <c r="G89" s="47">
        <f t="shared" si="19"/>
        <v>0</v>
      </c>
      <c r="H89" s="180"/>
      <c r="I89" s="180"/>
      <c r="J89" s="180"/>
      <c r="K89" s="180"/>
      <c r="L89" s="180"/>
      <c r="M89" s="180"/>
      <c r="N89" s="180"/>
    </row>
    <row r="90" spans="2:14" ht="15.75" hidden="1" customHeight="1">
      <c r="B90" s="180"/>
      <c r="C90" s="38" t="s">
        <v>196</v>
      </c>
      <c r="D90" s="184"/>
      <c r="E90" s="184"/>
      <c r="F90" s="184"/>
      <c r="G90" s="47">
        <f t="shared" si="19"/>
        <v>0</v>
      </c>
      <c r="H90" s="180"/>
      <c r="I90" s="180"/>
      <c r="J90" s="180"/>
      <c r="K90" s="180"/>
      <c r="L90" s="180"/>
      <c r="M90" s="180"/>
      <c r="N90" s="180"/>
    </row>
    <row r="91" spans="2:14" hidden="1">
      <c r="B91" s="180"/>
      <c r="C91" s="39" t="s">
        <v>197</v>
      </c>
      <c r="D91" s="184"/>
      <c r="E91" s="184"/>
      <c r="F91" s="184"/>
      <c r="G91" s="47">
        <f t="shared" si="19"/>
        <v>0</v>
      </c>
      <c r="H91" s="180"/>
      <c r="I91" s="180"/>
      <c r="J91" s="180"/>
      <c r="K91" s="180"/>
      <c r="L91" s="180"/>
      <c r="M91" s="180"/>
      <c r="N91" s="180"/>
    </row>
    <row r="92" spans="2:14" hidden="1">
      <c r="B92" s="180"/>
      <c r="C92" s="38" t="s">
        <v>198</v>
      </c>
      <c r="D92" s="184"/>
      <c r="E92" s="184"/>
      <c r="F92" s="184"/>
      <c r="G92" s="47">
        <f t="shared" si="19"/>
        <v>0</v>
      </c>
      <c r="H92" s="180"/>
      <c r="I92" s="180"/>
      <c r="J92" s="180"/>
      <c r="K92" s="180"/>
      <c r="L92" s="180"/>
      <c r="M92" s="180"/>
      <c r="N92" s="180"/>
    </row>
    <row r="93" spans="2:14" ht="25.5" hidden="1" customHeight="1">
      <c r="B93" s="180"/>
      <c r="C93" s="38" t="s">
        <v>199</v>
      </c>
      <c r="D93" s="184"/>
      <c r="E93" s="184"/>
      <c r="F93" s="184"/>
      <c r="G93" s="47">
        <f t="shared" si="19"/>
        <v>0</v>
      </c>
      <c r="H93" s="180"/>
      <c r="I93" s="180"/>
      <c r="J93" s="180"/>
      <c r="K93" s="180"/>
      <c r="L93" s="180"/>
      <c r="M93" s="180"/>
      <c r="N93" s="180"/>
    </row>
    <row r="94" spans="2:14" hidden="1">
      <c r="B94" s="181"/>
      <c r="C94" s="38" t="s">
        <v>200</v>
      </c>
      <c r="D94" s="184"/>
      <c r="E94" s="184"/>
      <c r="F94" s="184"/>
      <c r="G94" s="47">
        <f t="shared" si="19"/>
        <v>0</v>
      </c>
      <c r="H94" s="180"/>
      <c r="I94" s="180"/>
      <c r="J94" s="180"/>
      <c r="K94" s="180"/>
      <c r="L94" s="180"/>
      <c r="M94" s="180"/>
      <c r="N94" s="180"/>
    </row>
    <row r="95" spans="2:14" ht="15.75" hidden="1" customHeight="1">
      <c r="B95" s="180"/>
      <c r="C95" s="43" t="s">
        <v>201</v>
      </c>
      <c r="D95" s="53">
        <f t="shared" ref="D95:E95" si="20">SUM(D88:D94)</f>
        <v>0</v>
      </c>
      <c r="E95" s="53">
        <f t="shared" si="20"/>
        <v>0</v>
      </c>
      <c r="F95" s="53">
        <f t="shared" ref="F95" si="21">SUM(F88:F94)</f>
        <v>0</v>
      </c>
      <c r="G95" s="47">
        <f t="shared" si="19"/>
        <v>0</v>
      </c>
      <c r="H95" s="180"/>
      <c r="I95" s="180"/>
      <c r="J95" s="180"/>
      <c r="K95" s="180"/>
      <c r="L95" s="180"/>
      <c r="M95" s="180"/>
      <c r="N95" s="180"/>
    </row>
    <row r="96" spans="2:14" ht="25.5" hidden="1" customHeight="1">
      <c r="B96" s="180"/>
      <c r="C96" s="180"/>
      <c r="D96" s="180"/>
      <c r="E96" s="180"/>
      <c r="F96" s="180"/>
      <c r="G96" s="180"/>
      <c r="H96" s="180"/>
      <c r="I96" s="180"/>
      <c r="J96" s="180"/>
      <c r="K96" s="180"/>
      <c r="L96" s="180"/>
      <c r="M96" s="180"/>
      <c r="N96" s="180"/>
    </row>
    <row r="97" spans="2:14">
      <c r="B97" s="258" t="s">
        <v>207</v>
      </c>
      <c r="C97" s="259"/>
      <c r="D97" s="259"/>
      <c r="E97" s="259"/>
      <c r="F97" s="259"/>
      <c r="G97" s="260"/>
      <c r="H97" s="180"/>
      <c r="I97" s="180"/>
      <c r="J97" s="180"/>
      <c r="K97" s="180"/>
      <c r="L97" s="180"/>
      <c r="M97" s="180"/>
      <c r="N97" s="180"/>
    </row>
    <row r="98" spans="2:14">
      <c r="B98" s="180"/>
      <c r="C98" s="258" t="s">
        <v>91</v>
      </c>
      <c r="D98" s="259"/>
      <c r="E98" s="259"/>
      <c r="F98" s="259"/>
      <c r="G98" s="260"/>
      <c r="H98" s="180"/>
      <c r="I98" s="180"/>
      <c r="J98" s="180"/>
      <c r="K98" s="180"/>
      <c r="L98" s="180"/>
      <c r="M98" s="180"/>
      <c r="N98" s="180"/>
    </row>
    <row r="99" spans="2:14" ht="22.5" customHeight="1" thickBot="1">
      <c r="B99" s="180"/>
      <c r="C99" s="50" t="s">
        <v>193</v>
      </c>
      <c r="D99" s="51">
        <f>'1) Budget Tables'!D100</f>
        <v>132985.22189189191</v>
      </c>
      <c r="E99" s="51">
        <f>'1) Budget Tables'!E100</f>
        <v>0</v>
      </c>
      <c r="F99" s="51">
        <f>'1) Budget Tables'!F100</f>
        <v>0</v>
      </c>
      <c r="G99" s="52">
        <f>SUM(D99:F99)</f>
        <v>132985.22189189191</v>
      </c>
      <c r="H99" s="180"/>
      <c r="I99" s="180"/>
      <c r="J99" s="180"/>
      <c r="K99" s="180"/>
      <c r="L99" s="180"/>
      <c r="M99" s="180"/>
      <c r="N99" s="180"/>
    </row>
    <row r="100" spans="2:14">
      <c r="B100" s="180"/>
      <c r="C100" s="48" t="s">
        <v>194</v>
      </c>
      <c r="D100" s="182">
        <v>34760.510270270272</v>
      </c>
      <c r="E100" s="183"/>
      <c r="F100" s="183"/>
      <c r="G100" s="49">
        <f t="shared" ref="G100:G107" si="22">SUM(D100:F100)</f>
        <v>34760.510270270272</v>
      </c>
      <c r="H100" s="180"/>
      <c r="I100" s="180"/>
      <c r="J100" s="180"/>
      <c r="K100" s="180"/>
      <c r="L100" s="180"/>
      <c r="M100" s="180"/>
      <c r="N100" s="180"/>
    </row>
    <row r="101" spans="2:14">
      <c r="B101" s="180"/>
      <c r="C101" s="38" t="s">
        <v>195</v>
      </c>
      <c r="D101" s="184">
        <v>6405.405405405405</v>
      </c>
      <c r="E101" s="155"/>
      <c r="F101" s="155"/>
      <c r="G101" s="47">
        <f t="shared" si="22"/>
        <v>6405.405405405405</v>
      </c>
      <c r="H101" s="180"/>
      <c r="I101" s="180"/>
      <c r="J101" s="180"/>
      <c r="K101" s="180"/>
      <c r="L101" s="180"/>
      <c r="M101" s="180"/>
      <c r="N101" s="180"/>
    </row>
    <row r="102" spans="2:14" ht="15.75" customHeight="1">
      <c r="B102" s="180"/>
      <c r="C102" s="38" t="s">
        <v>196</v>
      </c>
      <c r="D102" s="184">
        <v>0</v>
      </c>
      <c r="E102" s="184"/>
      <c r="F102" s="184"/>
      <c r="G102" s="47">
        <f t="shared" si="22"/>
        <v>0</v>
      </c>
      <c r="H102" s="180"/>
      <c r="I102" s="180"/>
      <c r="J102" s="180"/>
      <c r="K102" s="180"/>
      <c r="L102" s="180"/>
      <c r="M102" s="180"/>
      <c r="N102" s="180"/>
    </row>
    <row r="103" spans="2:14">
      <c r="B103" s="180"/>
      <c r="C103" s="39" t="s">
        <v>197</v>
      </c>
      <c r="D103" s="184">
        <v>22994.231351351347</v>
      </c>
      <c r="E103" s="184"/>
      <c r="F103" s="184"/>
      <c r="G103" s="47">
        <f t="shared" si="22"/>
        <v>22994.231351351347</v>
      </c>
      <c r="H103" s="180"/>
      <c r="I103" s="180"/>
      <c r="J103" s="180"/>
      <c r="K103" s="180"/>
      <c r="L103" s="180"/>
      <c r="M103" s="180"/>
      <c r="N103" s="180"/>
    </row>
    <row r="104" spans="2:14">
      <c r="B104" s="180"/>
      <c r="C104" s="38" t="s">
        <v>198</v>
      </c>
      <c r="D104" s="184">
        <v>2716.6216216216217</v>
      </c>
      <c r="E104" s="184"/>
      <c r="F104" s="184"/>
      <c r="G104" s="47">
        <f t="shared" si="22"/>
        <v>2716.6216216216217</v>
      </c>
      <c r="H104" s="180"/>
      <c r="I104" s="180"/>
      <c r="J104" s="180"/>
      <c r="K104" s="180"/>
      <c r="L104" s="180"/>
      <c r="M104" s="180"/>
      <c r="N104" s="180"/>
    </row>
    <row r="105" spans="2:14">
      <c r="B105" s="180"/>
      <c r="C105" s="38" t="s">
        <v>199</v>
      </c>
      <c r="D105" s="184">
        <v>62865.21</v>
      </c>
      <c r="E105" s="184"/>
      <c r="F105" s="184"/>
      <c r="G105" s="47">
        <f t="shared" si="22"/>
        <v>62865.21</v>
      </c>
      <c r="H105" s="180"/>
      <c r="I105" s="180"/>
      <c r="J105" s="180"/>
      <c r="K105" s="180"/>
      <c r="L105" s="180"/>
      <c r="M105" s="180"/>
      <c r="N105" s="180"/>
    </row>
    <row r="106" spans="2:14">
      <c r="B106" s="180"/>
      <c r="C106" s="38" t="s">
        <v>200</v>
      </c>
      <c r="D106" s="184">
        <v>3243.2432432432433</v>
      </c>
      <c r="E106" s="184"/>
      <c r="F106" s="184"/>
      <c r="G106" s="47">
        <f t="shared" si="22"/>
        <v>3243.2432432432433</v>
      </c>
      <c r="H106" s="180"/>
      <c r="I106" s="180"/>
      <c r="J106" s="180"/>
      <c r="K106" s="180"/>
      <c r="L106" s="180"/>
      <c r="M106" s="180"/>
      <c r="N106" s="180"/>
    </row>
    <row r="107" spans="2:14">
      <c r="B107" s="180"/>
      <c r="C107" s="43" t="s">
        <v>201</v>
      </c>
      <c r="D107" s="53">
        <f>SUM(D100:D106)</f>
        <v>132985.22189189191</v>
      </c>
      <c r="E107" s="53">
        <f>SUM(E100:E106)</f>
        <v>0</v>
      </c>
      <c r="F107" s="53">
        <f t="shared" ref="F107" si="23">SUM(F100:F106)</f>
        <v>0</v>
      </c>
      <c r="G107" s="47">
        <f t="shared" si="22"/>
        <v>132985.22189189191</v>
      </c>
      <c r="H107" s="180"/>
      <c r="I107" s="180"/>
      <c r="J107" s="180"/>
      <c r="K107" s="180"/>
      <c r="L107" s="180"/>
      <c r="M107" s="180"/>
      <c r="N107" s="180"/>
    </row>
    <row r="108" spans="2:14" s="42" customFormat="1">
      <c r="B108" s="181"/>
      <c r="C108" s="54"/>
      <c r="D108" s="55"/>
      <c r="E108" s="55"/>
      <c r="F108" s="55"/>
      <c r="G108" s="56"/>
      <c r="H108" s="181"/>
      <c r="I108" s="181"/>
      <c r="J108" s="181"/>
      <c r="K108" s="181"/>
      <c r="L108" s="181"/>
      <c r="M108" s="181"/>
      <c r="N108" s="181"/>
    </row>
    <row r="109" spans="2:14" ht="15.75" customHeight="1">
      <c r="B109" s="180"/>
      <c r="C109" s="258" t="s">
        <v>208</v>
      </c>
      <c r="D109" s="259"/>
      <c r="E109" s="259"/>
      <c r="F109" s="259"/>
      <c r="G109" s="260"/>
      <c r="H109" s="180"/>
      <c r="I109" s="180"/>
      <c r="J109" s="180"/>
      <c r="K109" s="180"/>
      <c r="L109" s="180"/>
      <c r="M109" s="180"/>
      <c r="N109" s="180"/>
    </row>
    <row r="110" spans="2:14" ht="21.75" customHeight="1" thickBot="1">
      <c r="B110" s="180"/>
      <c r="C110" s="50" t="s">
        <v>193</v>
      </c>
      <c r="D110" s="51">
        <f>'1) Budget Tables'!D110</f>
        <v>283544.76364864857</v>
      </c>
      <c r="E110" s="51">
        <f>'1) Budget Tables'!E110</f>
        <v>0</v>
      </c>
      <c r="F110" s="51">
        <f>'1) Budget Tables'!F110</f>
        <v>0</v>
      </c>
      <c r="G110" s="52">
        <f t="shared" ref="G110:G118" si="24">SUM(D110:F110)</f>
        <v>283544.76364864857</v>
      </c>
      <c r="H110" s="180"/>
      <c r="I110" s="180"/>
      <c r="J110" s="180"/>
      <c r="K110" s="180"/>
      <c r="L110" s="180"/>
      <c r="M110" s="180"/>
      <c r="N110" s="180"/>
    </row>
    <row r="111" spans="2:14">
      <c r="B111" s="180"/>
      <c r="C111" s="48" t="s">
        <v>194</v>
      </c>
      <c r="D111" s="182">
        <v>17841.67783783784</v>
      </c>
      <c r="E111" s="183"/>
      <c r="F111" s="183"/>
      <c r="G111" s="49">
        <f t="shared" si="24"/>
        <v>17841.67783783784</v>
      </c>
      <c r="H111" s="180"/>
      <c r="I111" s="180"/>
      <c r="J111" s="180"/>
      <c r="K111" s="180"/>
      <c r="L111" s="180"/>
      <c r="M111" s="180"/>
      <c r="N111" s="180"/>
    </row>
    <row r="112" spans="2:14">
      <c r="B112" s="180"/>
      <c r="C112" s="38" t="s">
        <v>195</v>
      </c>
      <c r="D112" s="184">
        <v>15540.54054054054</v>
      </c>
      <c r="E112" s="155"/>
      <c r="F112" s="155"/>
      <c r="G112" s="47">
        <f t="shared" si="24"/>
        <v>15540.54054054054</v>
      </c>
      <c r="H112" s="180"/>
      <c r="I112" s="180"/>
      <c r="J112" s="180"/>
      <c r="K112" s="180"/>
      <c r="L112" s="180"/>
      <c r="M112" s="180"/>
      <c r="N112" s="180"/>
    </row>
    <row r="113" spans="3:14" ht="31">
      <c r="C113" s="38" t="s">
        <v>196</v>
      </c>
      <c r="D113" s="184">
        <v>0</v>
      </c>
      <c r="E113" s="184"/>
      <c r="F113" s="184"/>
      <c r="G113" s="47">
        <f t="shared" si="24"/>
        <v>0</v>
      </c>
      <c r="H113" s="180"/>
      <c r="I113" s="180"/>
      <c r="J113" s="180"/>
      <c r="K113" s="180"/>
      <c r="L113" s="180"/>
      <c r="M113" s="180"/>
      <c r="N113" s="180"/>
    </row>
    <row r="114" spans="3:14">
      <c r="C114" s="39" t="s">
        <v>197</v>
      </c>
      <c r="D114" s="184">
        <v>52909.4054054054</v>
      </c>
      <c r="E114" s="184"/>
      <c r="F114" s="184"/>
      <c r="G114" s="47">
        <f t="shared" si="24"/>
        <v>52909.4054054054</v>
      </c>
      <c r="H114" s="180"/>
      <c r="I114" s="180"/>
      <c r="J114" s="180"/>
      <c r="K114" s="180"/>
      <c r="L114" s="180"/>
      <c r="M114" s="180"/>
      <c r="N114" s="180"/>
    </row>
    <row r="115" spans="3:14">
      <c r="C115" s="38" t="s">
        <v>198</v>
      </c>
      <c r="D115" s="184">
        <v>15383.462837837837</v>
      </c>
      <c r="E115" s="184"/>
      <c r="F115" s="184"/>
      <c r="G115" s="47">
        <f t="shared" si="24"/>
        <v>15383.462837837837</v>
      </c>
      <c r="H115" s="180"/>
      <c r="I115" s="180"/>
      <c r="J115" s="180"/>
      <c r="K115" s="180"/>
      <c r="L115" s="180"/>
      <c r="M115" s="180"/>
      <c r="N115" s="180"/>
    </row>
    <row r="116" spans="3:14">
      <c r="C116" s="38" t="s">
        <v>199</v>
      </c>
      <c r="D116" s="184">
        <v>179842.64999999994</v>
      </c>
      <c r="E116" s="184"/>
      <c r="F116" s="184"/>
      <c r="G116" s="47">
        <f t="shared" si="24"/>
        <v>179842.64999999994</v>
      </c>
      <c r="H116" s="180"/>
      <c r="I116" s="180"/>
      <c r="J116" s="180"/>
      <c r="K116" s="180"/>
      <c r="L116" s="180"/>
      <c r="M116" s="180"/>
      <c r="N116" s="180"/>
    </row>
    <row r="117" spans="3:14">
      <c r="C117" s="38" t="s">
        <v>200</v>
      </c>
      <c r="D117" s="184">
        <v>2027.0270270270271</v>
      </c>
      <c r="E117" s="184"/>
      <c r="F117" s="184"/>
      <c r="G117" s="47">
        <f t="shared" si="24"/>
        <v>2027.0270270270271</v>
      </c>
      <c r="H117" s="180"/>
      <c r="I117" s="180"/>
      <c r="J117" s="180"/>
      <c r="K117" s="180"/>
      <c r="L117" s="180"/>
      <c r="M117" s="180"/>
      <c r="N117" s="180"/>
    </row>
    <row r="118" spans="3:14">
      <c r="C118" s="43" t="s">
        <v>201</v>
      </c>
      <c r="D118" s="53">
        <f t="shared" ref="D118:E118" si="25">SUM(D111:D117)</f>
        <v>283544.76364864857</v>
      </c>
      <c r="E118" s="53">
        <f t="shared" si="25"/>
        <v>0</v>
      </c>
      <c r="F118" s="53">
        <f t="shared" ref="F118" si="26">SUM(F111:F117)</f>
        <v>0</v>
      </c>
      <c r="G118" s="47">
        <f t="shared" si="24"/>
        <v>283544.76364864857</v>
      </c>
      <c r="H118" s="180"/>
      <c r="I118" s="180"/>
      <c r="J118" s="180"/>
      <c r="K118" s="180"/>
      <c r="L118" s="180"/>
      <c r="M118" s="180"/>
      <c r="N118" s="180"/>
    </row>
    <row r="119" spans="3:14" s="42" customFormat="1" hidden="1">
      <c r="C119" s="54"/>
      <c r="D119" s="55"/>
      <c r="E119" s="55"/>
      <c r="F119" s="55"/>
      <c r="G119" s="56"/>
      <c r="H119" s="181"/>
      <c r="I119" s="181"/>
      <c r="J119" s="181"/>
      <c r="K119" s="181"/>
      <c r="L119" s="181"/>
      <c r="M119" s="181"/>
      <c r="N119" s="181"/>
    </row>
    <row r="120" spans="3:14" hidden="1">
      <c r="C120" s="258" t="s">
        <v>109</v>
      </c>
      <c r="D120" s="259"/>
      <c r="E120" s="259"/>
      <c r="F120" s="259"/>
      <c r="G120" s="260"/>
      <c r="H120" s="180"/>
      <c r="I120" s="180"/>
      <c r="J120" s="180"/>
      <c r="K120" s="180"/>
      <c r="L120" s="180"/>
      <c r="M120" s="180"/>
      <c r="N120" s="180"/>
    </row>
    <row r="121" spans="3:14" ht="21" hidden="1" customHeight="1" thickBot="1">
      <c r="C121" s="50" t="s">
        <v>193</v>
      </c>
      <c r="D121" s="51">
        <f>'1) Budget Tables'!D120</f>
        <v>0</v>
      </c>
      <c r="E121" s="51">
        <f>'1) Budget Tables'!E120</f>
        <v>0</v>
      </c>
      <c r="F121" s="51">
        <f>'1) Budget Tables'!F120</f>
        <v>0</v>
      </c>
      <c r="G121" s="52">
        <f t="shared" ref="G121:G129" si="27">SUM(D121:F121)</f>
        <v>0</v>
      </c>
      <c r="H121" s="180"/>
      <c r="I121" s="180"/>
      <c r="J121" s="180"/>
      <c r="K121" s="180"/>
      <c r="L121" s="180"/>
      <c r="M121" s="180"/>
      <c r="N121" s="180"/>
    </row>
    <row r="122" spans="3:14" hidden="1">
      <c r="C122" s="48" t="s">
        <v>194</v>
      </c>
      <c r="D122" s="182"/>
      <c r="E122" s="183"/>
      <c r="F122" s="183"/>
      <c r="G122" s="49">
        <f t="shared" si="27"/>
        <v>0</v>
      </c>
      <c r="H122" s="180"/>
      <c r="I122" s="180"/>
      <c r="J122" s="180"/>
      <c r="K122" s="180"/>
      <c r="L122" s="180"/>
      <c r="M122" s="180"/>
      <c r="N122" s="180"/>
    </row>
    <row r="123" spans="3:14" hidden="1">
      <c r="C123" s="38" t="s">
        <v>195</v>
      </c>
      <c r="D123" s="184"/>
      <c r="E123" s="155"/>
      <c r="F123" s="155"/>
      <c r="G123" s="47">
        <f t="shared" si="27"/>
        <v>0</v>
      </c>
      <c r="H123" s="180"/>
      <c r="I123" s="180"/>
      <c r="J123" s="180"/>
      <c r="K123" s="180"/>
      <c r="L123" s="180"/>
      <c r="M123" s="180"/>
      <c r="N123" s="180"/>
    </row>
    <row r="124" spans="3:14" ht="31" hidden="1">
      <c r="C124" s="38" t="s">
        <v>196</v>
      </c>
      <c r="D124" s="184"/>
      <c r="E124" s="184"/>
      <c r="F124" s="184"/>
      <c r="G124" s="47">
        <f t="shared" si="27"/>
        <v>0</v>
      </c>
      <c r="H124" s="180"/>
      <c r="I124" s="180"/>
      <c r="J124" s="180"/>
      <c r="K124" s="180"/>
      <c r="L124" s="180"/>
      <c r="M124" s="180"/>
      <c r="N124" s="180"/>
    </row>
    <row r="125" spans="3:14" hidden="1">
      <c r="C125" s="39" t="s">
        <v>197</v>
      </c>
      <c r="D125" s="184"/>
      <c r="E125" s="184"/>
      <c r="F125" s="184"/>
      <c r="G125" s="47">
        <f t="shared" si="27"/>
        <v>0</v>
      </c>
      <c r="H125" s="180"/>
      <c r="I125" s="180"/>
      <c r="J125" s="180"/>
      <c r="K125" s="180"/>
      <c r="L125" s="180"/>
      <c r="M125" s="180"/>
      <c r="N125" s="180"/>
    </row>
    <row r="126" spans="3:14" hidden="1">
      <c r="C126" s="38" t="s">
        <v>198</v>
      </c>
      <c r="D126" s="184"/>
      <c r="E126" s="184"/>
      <c r="F126" s="184"/>
      <c r="G126" s="47">
        <f t="shared" si="27"/>
        <v>0</v>
      </c>
      <c r="H126" s="180"/>
      <c r="I126" s="180"/>
      <c r="J126" s="180"/>
      <c r="K126" s="180"/>
      <c r="L126" s="180"/>
      <c r="M126" s="180"/>
      <c r="N126" s="180"/>
    </row>
    <row r="127" spans="3:14" hidden="1">
      <c r="C127" s="38" t="s">
        <v>199</v>
      </c>
      <c r="D127" s="184"/>
      <c r="E127" s="184"/>
      <c r="F127" s="184"/>
      <c r="G127" s="47">
        <f t="shared" si="27"/>
        <v>0</v>
      </c>
      <c r="H127" s="180"/>
      <c r="I127" s="180"/>
      <c r="J127" s="180"/>
      <c r="K127" s="180"/>
      <c r="L127" s="180"/>
      <c r="M127" s="180"/>
      <c r="N127" s="180"/>
    </row>
    <row r="128" spans="3:14" hidden="1">
      <c r="C128" s="38" t="s">
        <v>200</v>
      </c>
      <c r="D128" s="184"/>
      <c r="E128" s="184"/>
      <c r="F128" s="184"/>
      <c r="G128" s="47">
        <f t="shared" si="27"/>
        <v>0</v>
      </c>
      <c r="H128" s="180"/>
      <c r="I128" s="180"/>
      <c r="J128" s="180"/>
      <c r="K128" s="180"/>
      <c r="L128" s="180"/>
      <c r="M128" s="180"/>
      <c r="N128" s="180"/>
    </row>
    <row r="129" spans="2:14" hidden="1">
      <c r="B129" s="180"/>
      <c r="C129" s="43" t="s">
        <v>201</v>
      </c>
      <c r="D129" s="53">
        <f t="shared" ref="D129:E129" si="28">SUM(D122:D128)</f>
        <v>0</v>
      </c>
      <c r="E129" s="53">
        <f t="shared" si="28"/>
        <v>0</v>
      </c>
      <c r="F129" s="53">
        <f t="shared" ref="F129" si="29">SUM(F122:F128)</f>
        <v>0</v>
      </c>
      <c r="G129" s="47">
        <f t="shared" si="27"/>
        <v>0</v>
      </c>
      <c r="H129" s="180"/>
      <c r="I129" s="180"/>
      <c r="J129" s="180"/>
      <c r="K129" s="180"/>
      <c r="L129" s="180"/>
      <c r="M129" s="180"/>
      <c r="N129" s="180"/>
    </row>
    <row r="130" spans="2:14" s="42" customFormat="1" hidden="1">
      <c r="B130" s="181"/>
      <c r="C130" s="54"/>
      <c r="D130" s="55"/>
      <c r="E130" s="55"/>
      <c r="F130" s="55"/>
      <c r="G130" s="56"/>
      <c r="H130" s="181"/>
      <c r="I130" s="181"/>
      <c r="J130" s="181"/>
      <c r="K130" s="181"/>
      <c r="L130" s="181"/>
      <c r="M130" s="181"/>
      <c r="N130" s="181"/>
    </row>
    <row r="131" spans="2:14" hidden="1">
      <c r="B131" s="180"/>
      <c r="C131" s="258" t="s">
        <v>118</v>
      </c>
      <c r="D131" s="259"/>
      <c r="E131" s="259"/>
      <c r="F131" s="259"/>
      <c r="G131" s="260"/>
      <c r="H131" s="180"/>
      <c r="I131" s="180"/>
      <c r="J131" s="180"/>
      <c r="K131" s="180"/>
      <c r="L131" s="180"/>
      <c r="M131" s="180"/>
      <c r="N131" s="180"/>
    </row>
    <row r="132" spans="2:14" ht="24" hidden="1" customHeight="1" thickBot="1">
      <c r="B132" s="180"/>
      <c r="C132" s="50" t="s">
        <v>193</v>
      </c>
      <c r="D132" s="51">
        <f>'1) Budget Tables'!D130</f>
        <v>0</v>
      </c>
      <c r="E132" s="51">
        <f>'1) Budget Tables'!E130</f>
        <v>0</v>
      </c>
      <c r="F132" s="51">
        <f>'1) Budget Tables'!F130</f>
        <v>0</v>
      </c>
      <c r="G132" s="52">
        <f t="shared" ref="G132:G140" si="30">SUM(D132:F132)</f>
        <v>0</v>
      </c>
      <c r="H132" s="180"/>
      <c r="I132" s="180"/>
      <c r="J132" s="180"/>
      <c r="K132" s="180"/>
      <c r="L132" s="180"/>
      <c r="M132" s="180"/>
      <c r="N132" s="180"/>
    </row>
    <row r="133" spans="2:14" ht="15.75" hidden="1" customHeight="1">
      <c r="B133" s="180"/>
      <c r="C133" s="48" t="s">
        <v>194</v>
      </c>
      <c r="D133" s="182"/>
      <c r="E133" s="183"/>
      <c r="F133" s="183"/>
      <c r="G133" s="49">
        <f t="shared" si="30"/>
        <v>0</v>
      </c>
      <c r="H133" s="180"/>
      <c r="I133" s="180"/>
      <c r="J133" s="180"/>
      <c r="K133" s="180"/>
      <c r="L133" s="180"/>
      <c r="M133" s="180"/>
      <c r="N133" s="180"/>
    </row>
    <row r="134" spans="2:14" hidden="1">
      <c r="B134" s="180"/>
      <c r="C134" s="38" t="s">
        <v>195</v>
      </c>
      <c r="D134" s="184"/>
      <c r="E134" s="155"/>
      <c r="F134" s="155"/>
      <c r="G134" s="47">
        <f t="shared" si="30"/>
        <v>0</v>
      </c>
      <c r="H134" s="180"/>
      <c r="I134" s="180"/>
      <c r="J134" s="180"/>
      <c r="K134" s="180"/>
      <c r="L134" s="180"/>
      <c r="M134" s="180"/>
      <c r="N134" s="180"/>
    </row>
    <row r="135" spans="2:14" ht="15.75" hidden="1" customHeight="1">
      <c r="B135" s="180"/>
      <c r="C135" s="38" t="s">
        <v>196</v>
      </c>
      <c r="D135" s="184"/>
      <c r="E135" s="184"/>
      <c r="F135" s="184"/>
      <c r="G135" s="47">
        <f t="shared" si="30"/>
        <v>0</v>
      </c>
      <c r="H135" s="180"/>
      <c r="I135" s="180"/>
      <c r="J135" s="180"/>
      <c r="K135" s="180"/>
      <c r="L135" s="180"/>
      <c r="M135" s="180"/>
      <c r="N135" s="180"/>
    </row>
    <row r="136" spans="2:14" hidden="1">
      <c r="B136" s="180"/>
      <c r="C136" s="39" t="s">
        <v>197</v>
      </c>
      <c r="D136" s="184"/>
      <c r="E136" s="184"/>
      <c r="F136" s="184"/>
      <c r="G136" s="47">
        <f t="shared" si="30"/>
        <v>0</v>
      </c>
      <c r="H136" s="180"/>
      <c r="I136" s="180"/>
      <c r="J136" s="180"/>
      <c r="K136" s="180"/>
      <c r="L136" s="180"/>
      <c r="M136" s="180"/>
      <c r="N136" s="180"/>
    </row>
    <row r="137" spans="2:14" hidden="1">
      <c r="B137" s="180"/>
      <c r="C137" s="38" t="s">
        <v>198</v>
      </c>
      <c r="D137" s="184"/>
      <c r="E137" s="184"/>
      <c r="F137" s="184"/>
      <c r="G137" s="47">
        <f t="shared" si="30"/>
        <v>0</v>
      </c>
      <c r="H137" s="180"/>
      <c r="I137" s="180"/>
      <c r="J137" s="180"/>
      <c r="K137" s="180"/>
      <c r="L137" s="180"/>
      <c r="M137" s="180"/>
      <c r="N137" s="180"/>
    </row>
    <row r="138" spans="2:14" ht="15.75" hidden="1" customHeight="1">
      <c r="B138" s="180"/>
      <c r="C138" s="38" t="s">
        <v>199</v>
      </c>
      <c r="D138" s="184"/>
      <c r="E138" s="184"/>
      <c r="F138" s="184"/>
      <c r="G138" s="47">
        <f t="shared" si="30"/>
        <v>0</v>
      </c>
      <c r="H138" s="180"/>
      <c r="I138" s="180"/>
      <c r="J138" s="180"/>
      <c r="K138" s="180"/>
      <c r="L138" s="180"/>
      <c r="M138" s="180"/>
      <c r="N138" s="180"/>
    </row>
    <row r="139" spans="2:14" hidden="1">
      <c r="B139" s="180"/>
      <c r="C139" s="38" t="s">
        <v>200</v>
      </c>
      <c r="D139" s="184"/>
      <c r="E139" s="184"/>
      <c r="F139" s="184"/>
      <c r="G139" s="47">
        <f t="shared" si="30"/>
        <v>0</v>
      </c>
      <c r="H139" s="180"/>
      <c r="I139" s="180"/>
      <c r="J139" s="180"/>
      <c r="K139" s="180"/>
      <c r="L139" s="180"/>
      <c r="M139" s="180"/>
      <c r="N139" s="180"/>
    </row>
    <row r="140" spans="2:14" hidden="1">
      <c r="B140" s="180"/>
      <c r="C140" s="43" t="s">
        <v>201</v>
      </c>
      <c r="D140" s="53">
        <f t="shared" ref="D140:E140" si="31">SUM(D133:D139)</f>
        <v>0</v>
      </c>
      <c r="E140" s="53">
        <f t="shared" si="31"/>
        <v>0</v>
      </c>
      <c r="F140" s="53">
        <f t="shared" ref="F140" si="32">SUM(F133:F139)</f>
        <v>0</v>
      </c>
      <c r="G140" s="47">
        <f t="shared" si="30"/>
        <v>0</v>
      </c>
      <c r="H140" s="180"/>
      <c r="I140" s="180"/>
      <c r="J140" s="180"/>
      <c r="K140" s="180"/>
      <c r="L140" s="180"/>
      <c r="M140" s="180"/>
      <c r="N140" s="180"/>
    </row>
    <row r="141" spans="2:14" hidden="1">
      <c r="B141" s="180"/>
      <c r="C141" s="180"/>
      <c r="D141" s="181"/>
      <c r="E141" s="181"/>
      <c r="F141" s="181"/>
      <c r="G141" s="180"/>
      <c r="H141" s="180"/>
      <c r="I141" s="180"/>
      <c r="J141" s="180"/>
      <c r="K141" s="180"/>
      <c r="L141" s="180"/>
      <c r="M141" s="180"/>
      <c r="N141" s="180"/>
    </row>
    <row r="142" spans="2:14" hidden="1">
      <c r="B142" s="258" t="s">
        <v>209</v>
      </c>
      <c r="C142" s="259"/>
      <c r="D142" s="259"/>
      <c r="E142" s="259"/>
      <c r="F142" s="259"/>
      <c r="G142" s="260"/>
      <c r="H142" s="180"/>
      <c r="I142" s="180"/>
      <c r="J142" s="180"/>
      <c r="K142" s="180"/>
      <c r="L142" s="180"/>
      <c r="M142" s="180"/>
      <c r="N142" s="180"/>
    </row>
    <row r="143" spans="2:14" hidden="1">
      <c r="B143" s="180"/>
      <c r="C143" s="258" t="s">
        <v>128</v>
      </c>
      <c r="D143" s="259"/>
      <c r="E143" s="259"/>
      <c r="F143" s="259"/>
      <c r="G143" s="260"/>
      <c r="H143" s="180"/>
      <c r="I143" s="180"/>
      <c r="J143" s="180"/>
      <c r="K143" s="180"/>
      <c r="L143" s="180"/>
      <c r="M143" s="180"/>
      <c r="N143" s="180"/>
    </row>
    <row r="144" spans="2:14" ht="24" hidden="1" customHeight="1" thickBot="1">
      <c r="B144" s="180"/>
      <c r="C144" s="50" t="s">
        <v>193</v>
      </c>
      <c r="D144" s="51">
        <f>'1) Budget Tables'!D142</f>
        <v>0</v>
      </c>
      <c r="E144" s="51">
        <f>'1) Budget Tables'!E142</f>
        <v>0</v>
      </c>
      <c r="F144" s="51">
        <f>'1) Budget Tables'!F142</f>
        <v>0</v>
      </c>
      <c r="G144" s="52">
        <f>SUM(D144:F144)</f>
        <v>0</v>
      </c>
      <c r="H144" s="180"/>
      <c r="I144" s="180"/>
      <c r="J144" s="180"/>
      <c r="K144" s="180"/>
      <c r="L144" s="180"/>
      <c r="M144" s="180"/>
      <c r="N144" s="180"/>
    </row>
    <row r="145" spans="2:7" ht="24.75" hidden="1" customHeight="1">
      <c r="B145" s="180"/>
      <c r="C145" s="48" t="s">
        <v>194</v>
      </c>
      <c r="D145" s="182"/>
      <c r="E145" s="183"/>
      <c r="F145" s="183"/>
      <c r="G145" s="49">
        <f t="shared" ref="G145:G152" si="33">SUM(D145:F145)</f>
        <v>0</v>
      </c>
    </row>
    <row r="146" spans="2:7" ht="15.75" hidden="1" customHeight="1">
      <c r="B146" s="180"/>
      <c r="C146" s="38" t="s">
        <v>195</v>
      </c>
      <c r="D146" s="184"/>
      <c r="E146" s="155"/>
      <c r="F146" s="155"/>
      <c r="G146" s="47">
        <f t="shared" si="33"/>
        <v>0</v>
      </c>
    </row>
    <row r="147" spans="2:7" ht="15.75" hidden="1" customHeight="1">
      <c r="B147" s="180"/>
      <c r="C147" s="38" t="s">
        <v>196</v>
      </c>
      <c r="D147" s="184"/>
      <c r="E147" s="184"/>
      <c r="F147" s="184"/>
      <c r="G147" s="47">
        <f t="shared" si="33"/>
        <v>0</v>
      </c>
    </row>
    <row r="148" spans="2:7" ht="15.75" hidden="1" customHeight="1">
      <c r="B148" s="180"/>
      <c r="C148" s="39" t="s">
        <v>197</v>
      </c>
      <c r="D148" s="184"/>
      <c r="E148" s="184"/>
      <c r="F148" s="184"/>
      <c r="G148" s="47">
        <f t="shared" si="33"/>
        <v>0</v>
      </c>
    </row>
    <row r="149" spans="2:7" ht="15.75" hidden="1" customHeight="1">
      <c r="B149" s="180"/>
      <c r="C149" s="38" t="s">
        <v>198</v>
      </c>
      <c r="D149" s="184"/>
      <c r="E149" s="184"/>
      <c r="F149" s="184"/>
      <c r="G149" s="47">
        <f t="shared" si="33"/>
        <v>0</v>
      </c>
    </row>
    <row r="150" spans="2:7" ht="15.75" hidden="1" customHeight="1">
      <c r="B150" s="180"/>
      <c r="C150" s="38" t="s">
        <v>199</v>
      </c>
      <c r="D150" s="184"/>
      <c r="E150" s="184"/>
      <c r="F150" s="184"/>
      <c r="G150" s="47">
        <f t="shared" si="33"/>
        <v>0</v>
      </c>
    </row>
    <row r="151" spans="2:7" ht="15.75" hidden="1" customHeight="1">
      <c r="B151" s="180"/>
      <c r="C151" s="38" t="s">
        <v>200</v>
      </c>
      <c r="D151" s="184"/>
      <c r="E151" s="184"/>
      <c r="F151" s="184"/>
      <c r="G151" s="47">
        <f t="shared" si="33"/>
        <v>0</v>
      </c>
    </row>
    <row r="152" spans="2:7" ht="15.75" hidden="1" customHeight="1">
      <c r="B152" s="180"/>
      <c r="C152" s="43" t="s">
        <v>201</v>
      </c>
      <c r="D152" s="53">
        <f>SUM(D145:D151)</f>
        <v>0</v>
      </c>
      <c r="E152" s="53">
        <f>SUM(E145:E151)</f>
        <v>0</v>
      </c>
      <c r="F152" s="53">
        <f t="shared" ref="F152" si="34">SUM(F145:F151)</f>
        <v>0</v>
      </c>
      <c r="G152" s="47">
        <f t="shared" si="33"/>
        <v>0</v>
      </c>
    </row>
    <row r="153" spans="2:7" s="42" customFormat="1" ht="15.75" hidden="1" customHeight="1">
      <c r="B153" s="181"/>
      <c r="C153" s="54"/>
      <c r="D153" s="55"/>
      <c r="E153" s="55"/>
      <c r="F153" s="55"/>
      <c r="G153" s="56"/>
    </row>
    <row r="154" spans="2:7" ht="15.75" hidden="1" customHeight="1">
      <c r="B154" s="180"/>
      <c r="C154" s="258" t="s">
        <v>137</v>
      </c>
      <c r="D154" s="259"/>
      <c r="E154" s="259"/>
      <c r="F154" s="259"/>
      <c r="G154" s="260"/>
    </row>
    <row r="155" spans="2:7" ht="21" hidden="1" customHeight="1" thickBot="1">
      <c r="B155" s="180"/>
      <c r="C155" s="50" t="s">
        <v>193</v>
      </c>
      <c r="D155" s="51">
        <f>'1) Budget Tables'!D152</f>
        <v>0</v>
      </c>
      <c r="E155" s="51">
        <f>'1) Budget Tables'!E152</f>
        <v>0</v>
      </c>
      <c r="F155" s="51">
        <f>'1) Budget Tables'!F152</f>
        <v>0</v>
      </c>
      <c r="G155" s="52">
        <f t="shared" ref="G155:G163" si="35">SUM(D155:F155)</f>
        <v>0</v>
      </c>
    </row>
    <row r="156" spans="2:7" ht="15.75" hidden="1" customHeight="1">
      <c r="B156" s="180"/>
      <c r="C156" s="48" t="s">
        <v>194</v>
      </c>
      <c r="D156" s="182"/>
      <c r="E156" s="183"/>
      <c r="F156" s="183"/>
      <c r="G156" s="49">
        <f t="shared" si="35"/>
        <v>0</v>
      </c>
    </row>
    <row r="157" spans="2:7" ht="15.75" hidden="1" customHeight="1">
      <c r="B157" s="180"/>
      <c r="C157" s="38" t="s">
        <v>195</v>
      </c>
      <c r="D157" s="184"/>
      <c r="E157" s="155"/>
      <c r="F157" s="155"/>
      <c r="G157" s="47">
        <f t="shared" si="35"/>
        <v>0</v>
      </c>
    </row>
    <row r="158" spans="2:7" ht="15.75" hidden="1" customHeight="1">
      <c r="B158" s="180"/>
      <c r="C158" s="38" t="s">
        <v>196</v>
      </c>
      <c r="D158" s="184"/>
      <c r="E158" s="184"/>
      <c r="F158" s="184"/>
      <c r="G158" s="47">
        <f t="shared" si="35"/>
        <v>0</v>
      </c>
    </row>
    <row r="159" spans="2:7" ht="15.75" hidden="1" customHeight="1">
      <c r="B159" s="180"/>
      <c r="C159" s="39" t="s">
        <v>197</v>
      </c>
      <c r="D159" s="184"/>
      <c r="E159" s="184"/>
      <c r="F159" s="184"/>
      <c r="G159" s="47">
        <f t="shared" si="35"/>
        <v>0</v>
      </c>
    </row>
    <row r="160" spans="2:7" ht="15.75" hidden="1" customHeight="1">
      <c r="B160" s="180"/>
      <c r="C160" s="38" t="s">
        <v>198</v>
      </c>
      <c r="D160" s="184"/>
      <c r="E160" s="184"/>
      <c r="F160" s="184"/>
      <c r="G160" s="47">
        <f t="shared" si="35"/>
        <v>0</v>
      </c>
    </row>
    <row r="161" spans="3:7" ht="15.75" hidden="1" customHeight="1">
      <c r="C161" s="38" t="s">
        <v>199</v>
      </c>
      <c r="D161" s="184"/>
      <c r="E161" s="184"/>
      <c r="F161" s="184"/>
      <c r="G161" s="47">
        <f t="shared" si="35"/>
        <v>0</v>
      </c>
    </row>
    <row r="162" spans="3:7" ht="15.75" hidden="1" customHeight="1">
      <c r="C162" s="38" t="s">
        <v>200</v>
      </c>
      <c r="D162" s="184"/>
      <c r="E162" s="184"/>
      <c r="F162" s="184"/>
      <c r="G162" s="47">
        <f t="shared" si="35"/>
        <v>0</v>
      </c>
    </row>
    <row r="163" spans="3:7" ht="15.75" hidden="1" customHeight="1">
      <c r="C163" s="43" t="s">
        <v>201</v>
      </c>
      <c r="D163" s="53">
        <f t="shared" ref="D163:E163" si="36">SUM(D156:D162)</f>
        <v>0</v>
      </c>
      <c r="E163" s="53">
        <f t="shared" si="36"/>
        <v>0</v>
      </c>
      <c r="F163" s="53">
        <f t="shared" ref="F163" si="37">SUM(F156:F162)</f>
        <v>0</v>
      </c>
      <c r="G163" s="47">
        <f t="shared" si="35"/>
        <v>0</v>
      </c>
    </row>
    <row r="164" spans="3:7" s="42" customFormat="1" ht="15.75" hidden="1" customHeight="1">
      <c r="C164" s="54"/>
      <c r="D164" s="55"/>
      <c r="E164" s="55"/>
      <c r="F164" s="55"/>
      <c r="G164" s="56"/>
    </row>
    <row r="165" spans="3:7" ht="15.75" hidden="1" customHeight="1">
      <c r="C165" s="258" t="s">
        <v>146</v>
      </c>
      <c r="D165" s="259"/>
      <c r="E165" s="259"/>
      <c r="F165" s="259"/>
      <c r="G165" s="260"/>
    </row>
    <row r="166" spans="3:7" ht="19.5" hidden="1" customHeight="1" thickBot="1">
      <c r="C166" s="50" t="s">
        <v>193</v>
      </c>
      <c r="D166" s="51">
        <f>'1) Budget Tables'!D162</f>
        <v>0</v>
      </c>
      <c r="E166" s="51">
        <f>'1) Budget Tables'!E162</f>
        <v>0</v>
      </c>
      <c r="F166" s="51">
        <f>'1) Budget Tables'!F162</f>
        <v>0</v>
      </c>
      <c r="G166" s="52">
        <f t="shared" ref="G166:G174" si="38">SUM(D166:F166)</f>
        <v>0</v>
      </c>
    </row>
    <row r="167" spans="3:7" ht="15.75" hidden="1" customHeight="1">
      <c r="C167" s="48" t="s">
        <v>194</v>
      </c>
      <c r="D167" s="182"/>
      <c r="E167" s="183"/>
      <c r="F167" s="183"/>
      <c r="G167" s="49">
        <f t="shared" si="38"/>
        <v>0</v>
      </c>
    </row>
    <row r="168" spans="3:7" ht="15.75" hidden="1" customHeight="1">
      <c r="C168" s="38" t="s">
        <v>195</v>
      </c>
      <c r="D168" s="184"/>
      <c r="E168" s="155"/>
      <c r="F168" s="155"/>
      <c r="G168" s="47">
        <f t="shared" si="38"/>
        <v>0</v>
      </c>
    </row>
    <row r="169" spans="3:7" ht="15.75" hidden="1" customHeight="1">
      <c r="C169" s="38" t="s">
        <v>196</v>
      </c>
      <c r="D169" s="184"/>
      <c r="E169" s="184"/>
      <c r="F169" s="184"/>
      <c r="G169" s="47">
        <f t="shared" si="38"/>
        <v>0</v>
      </c>
    </row>
    <row r="170" spans="3:7" ht="15.75" hidden="1" customHeight="1">
      <c r="C170" s="39" t="s">
        <v>197</v>
      </c>
      <c r="D170" s="184"/>
      <c r="E170" s="184"/>
      <c r="F170" s="184"/>
      <c r="G170" s="47">
        <f t="shared" si="38"/>
        <v>0</v>
      </c>
    </row>
    <row r="171" spans="3:7" ht="15.75" hidden="1" customHeight="1">
      <c r="C171" s="38" t="s">
        <v>198</v>
      </c>
      <c r="D171" s="184"/>
      <c r="E171" s="184"/>
      <c r="F171" s="184"/>
      <c r="G171" s="47">
        <f t="shared" si="38"/>
        <v>0</v>
      </c>
    </row>
    <row r="172" spans="3:7" ht="15.75" hidden="1" customHeight="1">
      <c r="C172" s="38" t="s">
        <v>199</v>
      </c>
      <c r="D172" s="184"/>
      <c r="E172" s="184"/>
      <c r="F172" s="184"/>
      <c r="G172" s="47">
        <f t="shared" si="38"/>
        <v>0</v>
      </c>
    </row>
    <row r="173" spans="3:7" ht="15.75" hidden="1" customHeight="1">
      <c r="C173" s="38" t="s">
        <v>200</v>
      </c>
      <c r="D173" s="184"/>
      <c r="E173" s="184"/>
      <c r="F173" s="184"/>
      <c r="G173" s="47">
        <f t="shared" si="38"/>
        <v>0</v>
      </c>
    </row>
    <row r="174" spans="3:7" ht="15.75" hidden="1" customHeight="1">
      <c r="C174" s="43" t="s">
        <v>201</v>
      </c>
      <c r="D174" s="53">
        <f t="shared" ref="D174:E174" si="39">SUM(D167:D173)</f>
        <v>0</v>
      </c>
      <c r="E174" s="53">
        <f t="shared" si="39"/>
        <v>0</v>
      </c>
      <c r="F174" s="53">
        <f t="shared" ref="F174" si="40">SUM(F167:F173)</f>
        <v>0</v>
      </c>
      <c r="G174" s="47">
        <f t="shared" si="38"/>
        <v>0</v>
      </c>
    </row>
    <row r="175" spans="3:7" s="42" customFormat="1" ht="15.75" hidden="1" customHeight="1">
      <c r="C175" s="54"/>
      <c r="D175" s="55"/>
      <c r="E175" s="55"/>
      <c r="F175" s="55"/>
      <c r="G175" s="56"/>
    </row>
    <row r="176" spans="3:7" ht="15.75" hidden="1" customHeight="1">
      <c r="C176" s="258" t="s">
        <v>155</v>
      </c>
      <c r="D176" s="259"/>
      <c r="E176" s="259"/>
      <c r="F176" s="259"/>
      <c r="G176" s="260"/>
    </row>
    <row r="177" spans="3:7" ht="22.5" hidden="1" customHeight="1" thickBot="1">
      <c r="C177" s="50" t="s">
        <v>193</v>
      </c>
      <c r="D177" s="51">
        <f>'1) Budget Tables'!D172</f>
        <v>0</v>
      </c>
      <c r="E177" s="51">
        <f>'1) Budget Tables'!E172</f>
        <v>0</v>
      </c>
      <c r="F177" s="51">
        <f>'1) Budget Tables'!F172</f>
        <v>0</v>
      </c>
      <c r="G177" s="52">
        <f t="shared" ref="G177:G185" si="41">SUM(D177:F177)</f>
        <v>0</v>
      </c>
    </row>
    <row r="178" spans="3:7" ht="15.75" hidden="1" customHeight="1">
      <c r="C178" s="48" t="s">
        <v>194</v>
      </c>
      <c r="D178" s="182"/>
      <c r="E178" s="183"/>
      <c r="F178" s="183"/>
      <c r="G178" s="49">
        <f t="shared" si="41"/>
        <v>0</v>
      </c>
    </row>
    <row r="179" spans="3:7" ht="15.75" hidden="1" customHeight="1">
      <c r="C179" s="38" t="s">
        <v>195</v>
      </c>
      <c r="D179" s="184"/>
      <c r="E179" s="155"/>
      <c r="F179" s="155"/>
      <c r="G179" s="47">
        <f t="shared" si="41"/>
        <v>0</v>
      </c>
    </row>
    <row r="180" spans="3:7" ht="15.75" hidden="1" customHeight="1">
      <c r="C180" s="38" t="s">
        <v>196</v>
      </c>
      <c r="D180" s="184"/>
      <c r="E180" s="184"/>
      <c r="F180" s="184"/>
      <c r="G180" s="47">
        <f t="shared" si="41"/>
        <v>0</v>
      </c>
    </row>
    <row r="181" spans="3:7" ht="15.75" hidden="1" customHeight="1">
      <c r="C181" s="39" t="s">
        <v>197</v>
      </c>
      <c r="D181" s="184"/>
      <c r="E181" s="184"/>
      <c r="F181" s="184"/>
      <c r="G181" s="47">
        <f t="shared" si="41"/>
        <v>0</v>
      </c>
    </row>
    <row r="182" spans="3:7" ht="15.75" hidden="1" customHeight="1">
      <c r="C182" s="38" t="s">
        <v>198</v>
      </c>
      <c r="D182" s="184"/>
      <c r="E182" s="184"/>
      <c r="F182" s="184"/>
      <c r="G182" s="47">
        <f t="shared" si="41"/>
        <v>0</v>
      </c>
    </row>
    <row r="183" spans="3:7" ht="15.75" hidden="1" customHeight="1">
      <c r="C183" s="38" t="s">
        <v>199</v>
      </c>
      <c r="D183" s="184"/>
      <c r="E183" s="184"/>
      <c r="F183" s="184"/>
      <c r="G183" s="47">
        <f t="shared" si="41"/>
        <v>0</v>
      </c>
    </row>
    <row r="184" spans="3:7" ht="15.75" hidden="1" customHeight="1">
      <c r="C184" s="38" t="s">
        <v>200</v>
      </c>
      <c r="D184" s="184"/>
      <c r="E184" s="184"/>
      <c r="F184" s="184"/>
      <c r="G184" s="47">
        <f t="shared" si="41"/>
        <v>0</v>
      </c>
    </row>
    <row r="185" spans="3:7" ht="15.75" hidden="1" customHeight="1">
      <c r="C185" s="43" t="s">
        <v>201</v>
      </c>
      <c r="D185" s="53">
        <f t="shared" ref="D185:E185" si="42">SUM(D178:D184)</f>
        <v>0</v>
      </c>
      <c r="E185" s="53">
        <f t="shared" si="42"/>
        <v>0</v>
      </c>
      <c r="F185" s="53">
        <f t="shared" ref="F185" si="43">SUM(F178:F184)</f>
        <v>0</v>
      </c>
      <c r="G185" s="47">
        <f t="shared" si="41"/>
        <v>0</v>
      </c>
    </row>
    <row r="186" spans="3:7" ht="15.75" customHeight="1">
      <c r="C186" s="180"/>
      <c r="D186" s="181"/>
      <c r="E186" s="181"/>
      <c r="F186" s="181"/>
      <c r="G186" s="180"/>
    </row>
    <row r="187" spans="3:7" ht="15.75" customHeight="1">
      <c r="C187" s="258" t="s">
        <v>210</v>
      </c>
      <c r="D187" s="259"/>
      <c r="E187" s="259"/>
      <c r="F187" s="259"/>
      <c r="G187" s="260"/>
    </row>
    <row r="188" spans="3:7" ht="19.5" customHeight="1" thickBot="1">
      <c r="C188" s="50" t="s">
        <v>211</v>
      </c>
      <c r="D188" s="51">
        <f>'1) Budget Tables'!D180</f>
        <v>247409.41675675675</v>
      </c>
      <c r="E188" s="51">
        <f>'1) Budget Tables'!E180</f>
        <v>0</v>
      </c>
      <c r="F188" s="51">
        <f>'1) Budget Tables'!F180</f>
        <v>0</v>
      </c>
      <c r="G188" s="52">
        <f t="shared" ref="G188:G196" si="44">SUM(D188:F188)</f>
        <v>247409.41675675675</v>
      </c>
    </row>
    <row r="189" spans="3:7" ht="15.75" customHeight="1">
      <c r="C189" s="48" t="s">
        <v>194</v>
      </c>
      <c r="D189" s="182">
        <v>143335.83567567565</v>
      </c>
      <c r="E189" s="183"/>
      <c r="F189" s="183"/>
      <c r="G189" s="49">
        <f t="shared" si="44"/>
        <v>143335.83567567565</v>
      </c>
    </row>
    <row r="190" spans="3:7" ht="15.75" customHeight="1">
      <c r="C190" s="38" t="s">
        <v>195</v>
      </c>
      <c r="D190" s="184">
        <v>6567.5675675675675</v>
      </c>
      <c r="E190" s="155"/>
      <c r="F190" s="155"/>
      <c r="G190" s="47">
        <f t="shared" si="44"/>
        <v>6567.5675675675675</v>
      </c>
    </row>
    <row r="191" spans="3:7" ht="15.75" customHeight="1">
      <c r="C191" s="38" t="s">
        <v>196</v>
      </c>
      <c r="D191" s="184">
        <v>11891.891891891892</v>
      </c>
      <c r="E191" s="184"/>
      <c r="F191" s="184"/>
      <c r="G191" s="47">
        <f t="shared" si="44"/>
        <v>11891.891891891892</v>
      </c>
    </row>
    <row r="192" spans="3:7" ht="15.75" customHeight="1">
      <c r="C192" s="39" t="s">
        <v>197</v>
      </c>
      <c r="D192" s="184">
        <v>44000</v>
      </c>
      <c r="E192" s="184"/>
      <c r="F192" s="184"/>
      <c r="G192" s="47">
        <f t="shared" si="44"/>
        <v>44000</v>
      </c>
    </row>
    <row r="193" spans="3:13" ht="15.75" customHeight="1">
      <c r="C193" s="38" t="s">
        <v>198</v>
      </c>
      <c r="D193" s="184">
        <v>9998.9864864864867</v>
      </c>
      <c r="E193" s="184"/>
      <c r="F193" s="184"/>
      <c r="G193" s="47">
        <f t="shared" si="44"/>
        <v>9998.9864864864867</v>
      </c>
      <c r="H193" s="180"/>
      <c r="I193" s="180"/>
      <c r="J193" s="180"/>
      <c r="K193" s="180"/>
      <c r="L193" s="180"/>
      <c r="M193" s="180"/>
    </row>
    <row r="194" spans="3:13" ht="15.75" customHeight="1">
      <c r="C194" s="38" t="s">
        <v>199</v>
      </c>
      <c r="D194" s="184">
        <v>0</v>
      </c>
      <c r="E194" s="184"/>
      <c r="F194" s="184"/>
      <c r="G194" s="47">
        <f t="shared" si="44"/>
        <v>0</v>
      </c>
      <c r="H194" s="180"/>
      <c r="I194" s="180"/>
      <c r="J194" s="180"/>
      <c r="K194" s="180"/>
      <c r="L194" s="180"/>
      <c r="M194" s="180"/>
    </row>
    <row r="195" spans="3:13" ht="15.75" customHeight="1">
      <c r="C195" s="38" t="s">
        <v>200</v>
      </c>
      <c r="D195" s="184">
        <v>31615.135135135137</v>
      </c>
      <c r="E195" s="184"/>
      <c r="F195" s="184"/>
      <c r="G195" s="47">
        <f t="shared" si="44"/>
        <v>31615.135135135137</v>
      </c>
      <c r="H195" s="180"/>
      <c r="I195" s="180"/>
      <c r="J195" s="180"/>
      <c r="K195" s="180"/>
      <c r="L195" s="180"/>
      <c r="M195" s="180"/>
    </row>
    <row r="196" spans="3:13" ht="15.75" customHeight="1">
      <c r="C196" s="43" t="s">
        <v>201</v>
      </c>
      <c r="D196" s="53">
        <f t="shared" ref="D196:F196" si="45">SUM(D189:D195)</f>
        <v>247409.41675675675</v>
      </c>
      <c r="E196" s="53">
        <f t="shared" si="45"/>
        <v>0</v>
      </c>
      <c r="F196" s="53">
        <f t="shared" si="45"/>
        <v>0</v>
      </c>
      <c r="G196" s="47">
        <f t="shared" si="44"/>
        <v>247409.41675675675</v>
      </c>
      <c r="H196" s="180"/>
      <c r="I196" s="180"/>
      <c r="J196" s="180"/>
      <c r="K196" s="180"/>
      <c r="L196" s="180"/>
      <c r="M196" s="180"/>
    </row>
    <row r="197" spans="3:13" ht="15.75" customHeight="1" thickBot="1">
      <c r="C197" s="180"/>
      <c r="D197" s="181"/>
      <c r="E197" s="181"/>
      <c r="F197" s="181"/>
      <c r="G197" s="180"/>
      <c r="H197" s="180"/>
      <c r="I197" s="180"/>
      <c r="J197" s="180"/>
      <c r="K197" s="180"/>
      <c r="L197" s="180"/>
      <c r="M197" s="180"/>
    </row>
    <row r="198" spans="3:13" ht="19.5" customHeight="1" thickBot="1">
      <c r="C198" s="261" t="s">
        <v>170</v>
      </c>
      <c r="D198" s="262"/>
      <c r="E198" s="262"/>
      <c r="F198" s="262"/>
      <c r="G198" s="263"/>
      <c r="H198" s="180"/>
      <c r="I198" s="180"/>
      <c r="J198" s="180"/>
      <c r="K198" s="180"/>
      <c r="L198" s="180"/>
      <c r="M198" s="180"/>
    </row>
    <row r="199" spans="3:13" ht="19.5" customHeight="1">
      <c r="C199" s="61"/>
      <c r="D199" s="264" t="str">
        <f>'1) Budget Tables'!D5</f>
        <v>Recipient Organization</v>
      </c>
      <c r="E199" s="46" t="s">
        <v>171</v>
      </c>
      <c r="F199" s="46" t="s">
        <v>172</v>
      </c>
      <c r="G199" s="266" t="s">
        <v>170</v>
      </c>
      <c r="H199" s="180"/>
      <c r="I199" s="180"/>
      <c r="J199" s="180"/>
      <c r="K199" s="180"/>
      <c r="L199" s="180"/>
      <c r="M199" s="180"/>
    </row>
    <row r="200" spans="3:13" ht="19.5" customHeight="1">
      <c r="C200" s="61"/>
      <c r="D200" s="222"/>
      <c r="E200" s="41"/>
      <c r="F200" s="41"/>
      <c r="G200" s="224"/>
      <c r="H200" s="180"/>
      <c r="I200" s="180"/>
      <c r="J200" s="180"/>
      <c r="K200" s="180"/>
      <c r="L200" s="180"/>
      <c r="M200" s="180"/>
    </row>
    <row r="201" spans="3:13" ht="19.5" customHeight="1">
      <c r="C201" s="15" t="s">
        <v>194</v>
      </c>
      <c r="D201" s="185">
        <f>SUM(D178,D167,D156,D145,D133,D122,D111,D100,D88,D77,D66,D55,D43,D32,D21,D10,D189)</f>
        <v>345340.7135135135</v>
      </c>
      <c r="E201" s="185">
        <f t="shared" ref="E201:F207" si="46">SUM(E178,E167,E156,E145,E133,E122,E111,E100,E88,E77,E66,E55,E43,E32,E21,E10)</f>
        <v>0</v>
      </c>
      <c r="F201" s="185">
        <f t="shared" si="46"/>
        <v>0</v>
      </c>
      <c r="G201" s="58">
        <f>SUM(D201:F201)</f>
        <v>345340.7135135135</v>
      </c>
      <c r="H201" s="180"/>
      <c r="I201" s="180"/>
      <c r="J201" s="180"/>
      <c r="K201" s="180"/>
      <c r="L201" s="180"/>
      <c r="M201" s="180"/>
    </row>
    <row r="202" spans="3:13" ht="34.5" customHeight="1">
      <c r="C202" s="15" t="s">
        <v>195</v>
      </c>
      <c r="D202" s="185">
        <f t="shared" ref="D202:D206" si="47">SUM(D179,D168,D157,D146,D134,D123,D112,D101,D89,D78,D67,D56,D44,D33,D22,D11,D190)</f>
        <v>130660.81081081083</v>
      </c>
      <c r="E202" s="185">
        <f t="shared" si="46"/>
        <v>0</v>
      </c>
      <c r="F202" s="185">
        <f t="shared" si="46"/>
        <v>0</v>
      </c>
      <c r="G202" s="59">
        <f>SUM(D202:F202)</f>
        <v>130660.81081081083</v>
      </c>
      <c r="H202" s="180"/>
      <c r="I202" s="180"/>
      <c r="J202" s="180"/>
      <c r="K202" s="180"/>
      <c r="L202" s="180"/>
      <c r="M202" s="180"/>
    </row>
    <row r="203" spans="3:13" ht="48" customHeight="1">
      <c r="C203" s="15" t="s">
        <v>196</v>
      </c>
      <c r="D203" s="185">
        <f t="shared" si="47"/>
        <v>55837.837837837833</v>
      </c>
      <c r="E203" s="185">
        <f t="shared" si="46"/>
        <v>0</v>
      </c>
      <c r="F203" s="185">
        <f t="shared" si="46"/>
        <v>0</v>
      </c>
      <c r="G203" s="59">
        <f t="shared" ref="G203:G207" si="48">SUM(D203:F203)</f>
        <v>55837.837837837833</v>
      </c>
      <c r="H203" s="180"/>
      <c r="I203" s="180"/>
      <c r="J203" s="180"/>
      <c r="K203" s="180"/>
      <c r="L203" s="180"/>
      <c r="M203" s="180"/>
    </row>
    <row r="204" spans="3:13" ht="33" customHeight="1">
      <c r="C204" s="24" t="s">
        <v>197</v>
      </c>
      <c r="D204" s="185">
        <f t="shared" si="47"/>
        <v>213907.89189189189</v>
      </c>
      <c r="E204" s="185">
        <f t="shared" si="46"/>
        <v>0</v>
      </c>
      <c r="F204" s="185">
        <f t="shared" si="46"/>
        <v>0</v>
      </c>
      <c r="G204" s="59">
        <f t="shared" si="48"/>
        <v>213907.89189189189</v>
      </c>
      <c r="H204" s="180"/>
      <c r="I204" s="180"/>
      <c r="J204" s="180"/>
      <c r="K204" s="180"/>
      <c r="L204" s="180"/>
      <c r="M204" s="180"/>
    </row>
    <row r="205" spans="3:13" ht="21" customHeight="1">
      <c r="C205" s="111" t="s">
        <v>198</v>
      </c>
      <c r="D205" s="186">
        <f t="shared" si="47"/>
        <v>53083.074324324327</v>
      </c>
      <c r="E205" s="185">
        <f t="shared" si="46"/>
        <v>0</v>
      </c>
      <c r="F205" s="185">
        <f t="shared" si="46"/>
        <v>0</v>
      </c>
      <c r="G205" s="59">
        <f t="shared" si="48"/>
        <v>53083.074324324327</v>
      </c>
      <c r="H205" s="164"/>
      <c r="I205" s="164"/>
      <c r="J205" s="164"/>
      <c r="K205" s="164"/>
      <c r="L205" s="164"/>
      <c r="M205" s="187"/>
    </row>
    <row r="206" spans="3:13" ht="39.75" customHeight="1">
      <c r="C206" s="15" t="s">
        <v>199</v>
      </c>
      <c r="D206" s="188">
        <f t="shared" si="47"/>
        <v>705546.89999999991</v>
      </c>
      <c r="E206" s="189">
        <f t="shared" si="46"/>
        <v>0</v>
      </c>
      <c r="F206" s="185">
        <f t="shared" si="46"/>
        <v>0</v>
      </c>
      <c r="G206" s="59">
        <f t="shared" si="48"/>
        <v>705546.89999999991</v>
      </c>
      <c r="H206" s="164"/>
      <c r="I206" s="164"/>
      <c r="J206" s="164"/>
      <c r="K206" s="164"/>
      <c r="L206" s="164"/>
      <c r="M206" s="187"/>
    </row>
    <row r="207" spans="3:13" ht="23.25" customHeight="1" thickBot="1">
      <c r="C207" s="15" t="s">
        <v>200</v>
      </c>
      <c r="D207" s="188">
        <f>SUM(D184,D173,D162,D151,D139,D128,D117,D106,D94,D83,D72,D61,D49,D38,D27,D16,D195)</f>
        <v>111223.24324324315</v>
      </c>
      <c r="E207" s="190">
        <f t="shared" si="46"/>
        <v>0</v>
      </c>
      <c r="F207" s="191">
        <f t="shared" si="46"/>
        <v>0</v>
      </c>
      <c r="G207" s="60">
        <f t="shared" si="48"/>
        <v>111223.24324324315</v>
      </c>
      <c r="H207" s="164"/>
      <c r="I207" s="164"/>
      <c r="J207" s="164"/>
      <c r="K207" s="164"/>
      <c r="L207" s="164"/>
      <c r="M207" s="187"/>
    </row>
    <row r="208" spans="3:13" ht="22.5" customHeight="1" thickBot="1">
      <c r="C208" s="192" t="s">
        <v>212</v>
      </c>
      <c r="D208" s="193">
        <f>SUM(D201:D207)</f>
        <v>1615600.4716216214</v>
      </c>
      <c r="E208" s="110">
        <f t="shared" ref="E208" si="49">SUM(E201:E207)</f>
        <v>0</v>
      </c>
      <c r="F208" s="62">
        <f t="shared" ref="F208" si="50">SUM(F201:F207)</f>
        <v>0</v>
      </c>
      <c r="G208" s="63">
        <f>SUM(D208:F208)</f>
        <v>1615600.4716216214</v>
      </c>
      <c r="H208" s="164"/>
      <c r="I208" s="164"/>
      <c r="J208" s="164"/>
      <c r="K208" s="164"/>
      <c r="L208" s="164"/>
      <c r="M208" s="187"/>
    </row>
    <row r="209" spans="3:14" ht="22.5" customHeight="1">
      <c r="C209" s="192" t="s">
        <v>213</v>
      </c>
      <c r="D209" s="193">
        <f>D208*0.07</f>
        <v>113092.03301351352</v>
      </c>
      <c r="E209" s="109"/>
      <c r="F209" s="109"/>
      <c r="G209" s="112"/>
      <c r="H209" s="164"/>
      <c r="I209" s="164"/>
      <c r="J209" s="164"/>
      <c r="K209" s="164"/>
      <c r="L209" s="164"/>
      <c r="M209" s="187"/>
      <c r="N209" s="180"/>
    </row>
    <row r="210" spans="3:14" ht="22.5" customHeight="1" thickBot="1">
      <c r="C210" s="113" t="s">
        <v>214</v>
      </c>
      <c r="D210" s="114">
        <f>SUM(D208:D209)</f>
        <v>1728692.5046351349</v>
      </c>
      <c r="E210" s="115"/>
      <c r="F210" s="115"/>
      <c r="G210" s="116"/>
      <c r="H210" s="164"/>
      <c r="I210" s="164"/>
      <c r="J210" s="164"/>
      <c r="K210" s="164"/>
      <c r="L210" s="164"/>
      <c r="M210" s="187"/>
      <c r="N210" s="180"/>
    </row>
    <row r="211" spans="3:14" ht="15.75" customHeight="1">
      <c r="C211" s="180"/>
      <c r="D211" s="181"/>
      <c r="E211" s="181"/>
      <c r="F211" s="181"/>
      <c r="G211" s="180"/>
      <c r="H211" s="25"/>
      <c r="I211" s="25"/>
      <c r="J211" s="25"/>
      <c r="K211" s="25"/>
      <c r="L211" s="194"/>
      <c r="M211" s="181"/>
      <c r="N211" s="180"/>
    </row>
    <row r="212" spans="3:14" ht="15.75" customHeight="1">
      <c r="C212" s="180"/>
      <c r="D212" s="181"/>
      <c r="E212" s="181"/>
      <c r="F212" s="181"/>
      <c r="G212" s="180"/>
      <c r="H212" s="25"/>
      <c r="I212" s="25"/>
      <c r="J212" s="25"/>
      <c r="K212" s="25"/>
      <c r="L212" s="194"/>
      <c r="M212" s="181"/>
      <c r="N212" s="180"/>
    </row>
    <row r="213" spans="3:14" ht="15.75" customHeight="1">
      <c r="C213" s="180"/>
      <c r="D213" s="181"/>
      <c r="E213" s="181"/>
      <c r="F213" s="181"/>
      <c r="G213" s="180"/>
      <c r="H213" s="180"/>
      <c r="I213" s="180"/>
      <c r="J213" s="180"/>
      <c r="K213" s="180"/>
      <c r="L213" s="44"/>
      <c r="M213" s="180"/>
      <c r="N213" s="180"/>
    </row>
    <row r="214" spans="3:14" ht="15.75" customHeight="1">
      <c r="C214" s="180"/>
      <c r="D214" s="181"/>
      <c r="E214" s="181"/>
      <c r="F214" s="181"/>
      <c r="G214" s="180"/>
      <c r="H214" s="147"/>
      <c r="I214" s="147"/>
      <c r="J214" s="180"/>
      <c r="K214" s="180"/>
      <c r="L214" s="44"/>
      <c r="M214" s="180"/>
      <c r="N214" s="180"/>
    </row>
    <row r="215" spans="3:14" ht="15.75" customHeight="1">
      <c r="C215" s="180"/>
      <c r="D215" s="181"/>
      <c r="E215" s="181"/>
      <c r="F215" s="181"/>
      <c r="G215" s="180"/>
      <c r="H215" s="147"/>
      <c r="I215" s="147"/>
      <c r="J215" s="180"/>
      <c r="K215" s="180"/>
      <c r="L215" s="180"/>
      <c r="M215" s="180"/>
      <c r="N215" s="180"/>
    </row>
    <row r="216" spans="3:14" ht="40.5" customHeight="1">
      <c r="C216" s="180"/>
      <c r="D216" s="181"/>
      <c r="E216" s="181"/>
      <c r="F216" s="181"/>
      <c r="G216" s="180"/>
      <c r="H216" s="147"/>
      <c r="I216" s="147"/>
      <c r="J216" s="180"/>
      <c r="K216" s="180"/>
      <c r="L216" s="45"/>
      <c r="M216" s="180"/>
      <c r="N216" s="180"/>
    </row>
    <row r="217" spans="3:14" ht="24.75" customHeight="1">
      <c r="C217" s="180"/>
      <c r="D217" s="181"/>
      <c r="E217" s="181"/>
      <c r="F217" s="181"/>
      <c r="G217" s="180"/>
      <c r="H217" s="147"/>
      <c r="I217" s="147"/>
      <c r="J217" s="180"/>
      <c r="K217" s="180"/>
      <c r="L217" s="45"/>
      <c r="M217" s="180"/>
      <c r="N217" s="180"/>
    </row>
    <row r="218" spans="3:14" ht="41.25" customHeight="1">
      <c r="C218" s="180"/>
      <c r="D218" s="181"/>
      <c r="E218" s="181"/>
      <c r="F218" s="181"/>
      <c r="G218" s="180"/>
      <c r="H218" s="195"/>
      <c r="I218" s="147"/>
      <c r="J218" s="180"/>
      <c r="K218" s="180"/>
      <c r="L218" s="45"/>
      <c r="M218" s="180"/>
      <c r="N218" s="180"/>
    </row>
    <row r="219" spans="3:14" ht="51.75" customHeight="1">
      <c r="C219" s="180"/>
      <c r="D219" s="181"/>
      <c r="E219" s="181"/>
      <c r="F219" s="181"/>
      <c r="G219" s="180"/>
      <c r="H219" s="195"/>
      <c r="I219" s="147"/>
      <c r="J219" s="180"/>
      <c r="K219" s="180"/>
      <c r="L219" s="45"/>
      <c r="M219" s="180"/>
      <c r="N219" s="180"/>
    </row>
    <row r="220" spans="3:14" ht="42" customHeight="1">
      <c r="C220" s="180"/>
      <c r="D220" s="181"/>
      <c r="E220" s="181"/>
      <c r="F220" s="181"/>
      <c r="G220" s="180"/>
      <c r="H220" s="147"/>
      <c r="I220" s="147"/>
      <c r="J220" s="180"/>
      <c r="K220" s="180"/>
      <c r="L220" s="45"/>
      <c r="M220" s="180"/>
      <c r="N220" s="180"/>
    </row>
    <row r="221" spans="3:14" s="42" customFormat="1" ht="42" customHeight="1">
      <c r="C221" s="180"/>
      <c r="D221" s="181"/>
      <c r="E221" s="181"/>
      <c r="F221" s="181"/>
      <c r="G221" s="180"/>
      <c r="H221" s="180"/>
      <c r="I221" s="147"/>
      <c r="J221" s="180"/>
      <c r="K221" s="180"/>
      <c r="L221" s="45"/>
      <c r="M221" s="180"/>
      <c r="N221" s="181"/>
    </row>
    <row r="222" spans="3:14" s="42" customFormat="1" ht="42" customHeight="1">
      <c r="C222" s="180"/>
      <c r="D222" s="181"/>
      <c r="E222" s="181"/>
      <c r="F222" s="181"/>
      <c r="G222" s="180"/>
      <c r="H222" s="180"/>
      <c r="I222" s="147"/>
      <c r="J222" s="180"/>
      <c r="K222" s="180"/>
      <c r="L222" s="180"/>
      <c r="M222" s="180"/>
      <c r="N222" s="181"/>
    </row>
    <row r="223" spans="3:14" s="42" customFormat="1" ht="63.75" customHeight="1">
      <c r="C223" s="180"/>
      <c r="D223" s="181"/>
      <c r="E223" s="181"/>
      <c r="F223" s="181"/>
      <c r="G223" s="180"/>
      <c r="H223" s="180"/>
      <c r="I223" s="44"/>
      <c r="J223" s="180"/>
      <c r="K223" s="180"/>
      <c r="L223" s="180"/>
      <c r="M223" s="180"/>
      <c r="N223" s="181"/>
    </row>
    <row r="224" spans="3:14" s="42" customFormat="1" ht="42" customHeight="1">
      <c r="C224" s="180"/>
      <c r="D224" s="181"/>
      <c r="E224" s="181"/>
      <c r="F224" s="181"/>
      <c r="G224" s="180"/>
      <c r="H224" s="180"/>
      <c r="I224" s="180"/>
      <c r="J224" s="180"/>
      <c r="K224" s="180"/>
      <c r="L224" s="180"/>
      <c r="M224" s="44"/>
      <c r="N224" s="181"/>
    </row>
    <row r="225" spans="3:14" ht="23.25" customHeight="1">
      <c r="C225" s="180"/>
      <c r="D225" s="181"/>
      <c r="E225" s="181"/>
      <c r="F225" s="181"/>
      <c r="G225" s="180"/>
      <c r="H225" s="180"/>
      <c r="I225" s="180"/>
      <c r="J225" s="180"/>
      <c r="K225" s="180"/>
      <c r="L225" s="180"/>
      <c r="M225" s="180"/>
      <c r="N225" s="180"/>
    </row>
    <row r="226" spans="3:14" ht="27.75" customHeight="1">
      <c r="C226" s="180"/>
      <c r="D226" s="181"/>
      <c r="E226" s="181"/>
      <c r="F226" s="181"/>
      <c r="G226" s="180"/>
      <c r="H226" s="180"/>
      <c r="I226" s="180"/>
      <c r="J226" s="180"/>
      <c r="K226" s="180"/>
      <c r="L226" s="180"/>
      <c r="M226" s="180"/>
      <c r="N226" s="180"/>
    </row>
    <row r="227" spans="3:14" ht="55.5" customHeight="1">
      <c r="C227" s="180"/>
      <c r="D227" s="181"/>
      <c r="E227" s="181"/>
      <c r="F227" s="181"/>
      <c r="G227" s="180"/>
      <c r="H227" s="180"/>
      <c r="I227" s="180"/>
      <c r="J227" s="180"/>
      <c r="K227" s="180"/>
      <c r="L227" s="180"/>
      <c r="M227" s="180"/>
      <c r="N227" s="180"/>
    </row>
    <row r="228" spans="3:14" ht="57.75" customHeight="1">
      <c r="C228" s="180"/>
      <c r="D228" s="181"/>
      <c r="E228" s="181"/>
      <c r="F228" s="181"/>
      <c r="G228" s="180"/>
      <c r="H228" s="180"/>
      <c r="I228" s="180"/>
      <c r="J228" s="180"/>
      <c r="K228" s="180"/>
      <c r="L228" s="180"/>
      <c r="M228" s="180"/>
      <c r="N228" s="180"/>
    </row>
    <row r="229" spans="3:14" ht="21.75" customHeight="1">
      <c r="C229" s="180"/>
      <c r="D229" s="181"/>
      <c r="E229" s="181"/>
      <c r="F229" s="181"/>
      <c r="G229" s="180"/>
      <c r="H229" s="180"/>
      <c r="I229" s="180"/>
      <c r="J229" s="180"/>
      <c r="K229" s="180"/>
      <c r="L229" s="180"/>
      <c r="M229" s="180"/>
      <c r="N229" s="180"/>
    </row>
    <row r="230" spans="3:14" ht="49.5" customHeight="1">
      <c r="C230" s="180"/>
      <c r="D230" s="181"/>
      <c r="E230" s="181"/>
      <c r="F230" s="181"/>
      <c r="G230" s="180"/>
      <c r="H230" s="180"/>
      <c r="I230" s="180"/>
      <c r="J230" s="180"/>
      <c r="K230" s="180"/>
      <c r="L230" s="180"/>
      <c r="M230" s="180"/>
      <c r="N230" s="180"/>
    </row>
    <row r="231" spans="3:14" ht="28.5" customHeight="1">
      <c r="C231" s="180"/>
      <c r="D231" s="181"/>
      <c r="E231" s="181"/>
      <c r="F231" s="181"/>
      <c r="G231" s="180"/>
      <c r="H231" s="180"/>
      <c r="I231" s="180"/>
      <c r="J231" s="180"/>
      <c r="K231" s="180"/>
      <c r="L231" s="180"/>
      <c r="M231" s="180"/>
      <c r="N231" s="180"/>
    </row>
    <row r="232" spans="3:14" ht="28.5" customHeight="1">
      <c r="C232" s="180"/>
      <c r="D232" s="181"/>
      <c r="E232" s="181"/>
      <c r="F232" s="181"/>
      <c r="G232" s="180"/>
      <c r="H232" s="180"/>
      <c r="I232" s="180"/>
      <c r="J232" s="180"/>
      <c r="K232" s="180"/>
      <c r="L232" s="180"/>
      <c r="M232" s="180"/>
      <c r="N232" s="180"/>
    </row>
    <row r="233" spans="3:14" ht="28.5" customHeight="1">
      <c r="C233" s="180"/>
      <c r="D233" s="181"/>
      <c r="E233" s="181"/>
      <c r="F233" s="181"/>
      <c r="G233" s="180"/>
      <c r="H233" s="180"/>
      <c r="I233" s="180"/>
      <c r="J233" s="180"/>
      <c r="K233" s="180"/>
      <c r="L233" s="180"/>
      <c r="M233" s="180"/>
      <c r="N233" s="180"/>
    </row>
    <row r="234" spans="3:14" ht="23.25" customHeight="1">
      <c r="C234" s="180"/>
      <c r="D234" s="181"/>
      <c r="E234" s="181"/>
      <c r="F234" s="181"/>
      <c r="G234" s="180"/>
      <c r="H234" s="180"/>
      <c r="I234" s="180"/>
      <c r="J234" s="180"/>
      <c r="K234" s="180"/>
      <c r="L234" s="180"/>
      <c r="M234" s="180"/>
      <c r="N234" s="44"/>
    </row>
    <row r="235" spans="3:14" ht="43.5" customHeight="1">
      <c r="C235" s="180"/>
      <c r="D235" s="181"/>
      <c r="E235" s="181"/>
      <c r="F235" s="181"/>
      <c r="G235" s="180"/>
      <c r="H235" s="180"/>
      <c r="I235" s="180"/>
      <c r="J235" s="180"/>
      <c r="K235" s="180"/>
      <c r="L235" s="180"/>
      <c r="M235" s="180"/>
      <c r="N235" s="44"/>
    </row>
    <row r="236" spans="3:14" ht="55.5" customHeight="1">
      <c r="C236" s="180"/>
      <c r="D236" s="181"/>
      <c r="E236" s="181"/>
      <c r="F236" s="181"/>
      <c r="G236" s="180"/>
      <c r="H236" s="180"/>
      <c r="I236" s="180"/>
      <c r="J236" s="180"/>
      <c r="K236" s="180"/>
      <c r="L236" s="180"/>
      <c r="M236" s="180"/>
      <c r="N236" s="180"/>
    </row>
    <row r="237" spans="3:14" ht="42.75" customHeight="1">
      <c r="C237" s="180"/>
      <c r="D237" s="181"/>
      <c r="E237" s="181"/>
      <c r="F237" s="181"/>
      <c r="G237" s="180"/>
      <c r="H237" s="180"/>
      <c r="I237" s="180"/>
      <c r="J237" s="180"/>
      <c r="K237" s="180"/>
      <c r="L237" s="180"/>
      <c r="M237" s="180"/>
      <c r="N237" s="44"/>
    </row>
    <row r="238" spans="3:14" ht="21.75" customHeight="1">
      <c r="C238" s="180"/>
      <c r="D238" s="181"/>
      <c r="E238" s="181"/>
      <c r="F238" s="181"/>
      <c r="G238" s="180"/>
      <c r="H238" s="180"/>
      <c r="I238" s="180"/>
      <c r="J238" s="180"/>
      <c r="K238" s="180"/>
      <c r="L238" s="180"/>
      <c r="M238" s="180"/>
      <c r="N238" s="44"/>
    </row>
    <row r="239" spans="3:14" ht="21.75" customHeight="1">
      <c r="C239" s="180"/>
      <c r="D239" s="181"/>
      <c r="E239" s="181"/>
      <c r="F239" s="181"/>
      <c r="G239" s="180"/>
      <c r="H239" s="180"/>
      <c r="I239" s="180"/>
      <c r="J239" s="180"/>
      <c r="K239" s="180"/>
      <c r="L239" s="180"/>
      <c r="M239" s="180"/>
      <c r="N239" s="44"/>
    </row>
    <row r="240" spans="3:14" ht="23.25" customHeight="1">
      <c r="C240" s="180"/>
      <c r="D240" s="181"/>
      <c r="E240" s="181"/>
      <c r="F240" s="181"/>
      <c r="G240" s="180"/>
      <c r="H240" s="180"/>
      <c r="I240" s="180"/>
      <c r="J240" s="180"/>
      <c r="K240" s="180"/>
      <c r="L240" s="180"/>
      <c r="M240" s="180"/>
      <c r="N240" s="180"/>
    </row>
    <row r="241" ht="23.25" customHeight="1"/>
    <row r="242" ht="21.75" customHeight="1"/>
    <row r="243" ht="16.5" customHeight="1"/>
    <row r="244" ht="29.25" customHeight="1"/>
    <row r="245" ht="24.75" customHeight="1"/>
    <row r="246" ht="33" customHeight="1"/>
    <row r="248" ht="15" customHeight="1"/>
    <row r="249" ht="25.5" customHeight="1"/>
  </sheetData>
  <sheetProtection sheet="1" formatCells="0" formatColumns="0" formatRows="0"/>
  <mergeCells count="26">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 ref="C53:G53"/>
    <mergeCell ref="C98:G98"/>
    <mergeCell ref="C109:G109"/>
    <mergeCell ref="C120:G120"/>
    <mergeCell ref="C198:G198"/>
    <mergeCell ref="C131:G131"/>
    <mergeCell ref="B142:G142"/>
    <mergeCell ref="C143:G143"/>
    <mergeCell ref="C64:G64"/>
    <mergeCell ref="C75:G75"/>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9DD30DAD-252C-43C8-B2D2-D70E24558917}"/>
    <dataValidation allowBlank="1" showInputMessage="1" showErrorMessage="1" prompt="Services contracted by an organization which follow the normal procurement processes." sqref="C13 C24 C35 C46 C58 C69 C80 C91 C103 C114 C125 C136 C148 C159 C170 C181 C204 C192" xr:uid="{D2D4883A-DF6E-4599-89E1-C25704DD6B71}"/>
    <dataValidation allowBlank="1" showInputMessage="1" showErrorMessage="1" prompt="Includes staff and non-staff travel paid for by the organization directly related to a project." sqref="C14 C25 C36 C47 C59 C70 C81 C92 C104 C115 C126 C137 C149 C160 C171 C182 C205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F098AF50-6738-49DD-B927-47F3EEE74261}"/>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340B5EBB-3C3E-458C-BC5F-57C720FFB61A}"/>
    <dataValidation allowBlank="1" showInputMessage="1" showErrorMessage="1" prompt="Output totals must match the original total from Table 1, and will show as red if not. " sqref="G17" xr:uid="{CB4E1972-F42E-40FE-9670-1760DDE11E59}"/>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1:B16"/>
  <sheetViews>
    <sheetView showGridLines="0" topLeftCell="A10" workbookViewId="0"/>
  </sheetViews>
  <sheetFormatPr baseColWidth="10" defaultColWidth="8.81640625" defaultRowHeight="14.5"/>
  <cols>
    <col min="2" max="2" width="73.26953125" customWidth="1"/>
  </cols>
  <sheetData>
    <row r="1" spans="2:2" ht="15" thickBot="1"/>
    <row r="2" spans="2:2" ht="15" thickBot="1">
      <c r="B2" s="8" t="s">
        <v>215</v>
      </c>
    </row>
    <row r="3" spans="2:2">
      <c r="B3" s="5"/>
    </row>
    <row r="4" spans="2:2" ht="30.75" customHeight="1">
      <c r="B4" s="6" t="s">
        <v>216</v>
      </c>
    </row>
    <row r="5" spans="2:2" ht="30.75" customHeight="1">
      <c r="B5" s="6"/>
    </row>
    <row r="6" spans="2:2" ht="58">
      <c r="B6" s="6" t="s">
        <v>217</v>
      </c>
    </row>
    <row r="7" spans="2:2">
      <c r="B7" s="6"/>
    </row>
    <row r="8" spans="2:2" ht="58">
      <c r="B8" s="6" t="s">
        <v>218</v>
      </c>
    </row>
    <row r="9" spans="2:2">
      <c r="B9" s="6"/>
    </row>
    <row r="10" spans="2:2" ht="58">
      <c r="B10" s="6" t="s">
        <v>219</v>
      </c>
    </row>
    <row r="11" spans="2:2">
      <c r="B11" s="6"/>
    </row>
    <row r="12" spans="2:2" ht="29">
      <c r="B12" s="6" t="s">
        <v>220</v>
      </c>
    </row>
    <row r="13" spans="2:2">
      <c r="B13" s="6"/>
    </row>
    <row r="14" spans="2:2" ht="58">
      <c r="B14" s="6" t="s">
        <v>221</v>
      </c>
    </row>
    <row r="15" spans="2:2">
      <c r="B15" s="6"/>
    </row>
    <row r="16" spans="2:2" ht="44" thickBot="1">
      <c r="B16" s="7" t="s">
        <v>222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zoomScale="80" zoomScaleNormal="80" zoomScaleSheetLayoutView="70" workbookViewId="0"/>
  </sheetViews>
  <sheetFormatPr baseColWidth="10" defaultColWidth="8.81640625" defaultRowHeight="14.5"/>
  <cols>
    <col min="2" max="2" width="61.81640625" customWidth="1"/>
    <col min="4" max="4" width="17.81640625" customWidth="1"/>
  </cols>
  <sheetData>
    <row r="1" spans="2:4" ht="15" thickBot="1"/>
    <row r="2" spans="2:4">
      <c r="B2" s="267" t="s">
        <v>223</v>
      </c>
      <c r="C2" s="268"/>
      <c r="D2" s="269"/>
    </row>
    <row r="3" spans="2:4" ht="15" thickBot="1">
      <c r="B3" s="270"/>
      <c r="C3" s="271"/>
      <c r="D3" s="272"/>
    </row>
    <row r="4" spans="2:4" ht="15" thickBot="1"/>
    <row r="5" spans="2:4">
      <c r="B5" s="278" t="s">
        <v>224</v>
      </c>
      <c r="C5" s="279"/>
      <c r="D5" s="280"/>
    </row>
    <row r="6" spans="2:4" ht="15" thickBot="1">
      <c r="B6" s="275"/>
      <c r="C6" s="276"/>
      <c r="D6" s="277"/>
    </row>
    <row r="7" spans="2:4">
      <c r="B7" s="70" t="s">
        <v>225</v>
      </c>
      <c r="C7" s="273">
        <f>SUM('1) Budget Tables'!D16:F16,'1) Budget Tables'!D26:F26,'1) Budget Tables'!D36:F36,'1) Budget Tables'!D46:F46)</f>
        <v>692829.2802702703</v>
      </c>
      <c r="D7" s="274"/>
    </row>
    <row r="8" spans="2:4">
      <c r="B8" s="70" t="s">
        <v>226</v>
      </c>
      <c r="C8" s="281">
        <f>SUM(D10:D14)</f>
        <v>0</v>
      </c>
      <c r="D8" s="282"/>
    </row>
    <row r="9" spans="2:4">
      <c r="B9" s="71" t="s">
        <v>227</v>
      </c>
      <c r="C9" s="72" t="s">
        <v>228</v>
      </c>
      <c r="D9" s="73" t="s">
        <v>229</v>
      </c>
    </row>
    <row r="10" spans="2:4" ht="35.15" customHeight="1">
      <c r="B10" s="92"/>
      <c r="C10" s="75"/>
      <c r="D10" s="76">
        <f>$C$7*C10</f>
        <v>0</v>
      </c>
    </row>
    <row r="11" spans="2:4" ht="35.15" customHeight="1">
      <c r="B11" s="92"/>
      <c r="C11" s="75"/>
      <c r="D11" s="76">
        <f>C7*C11</f>
        <v>0</v>
      </c>
    </row>
    <row r="12" spans="2:4" ht="35.15" customHeight="1">
      <c r="B12" s="93"/>
      <c r="C12" s="75"/>
      <c r="D12" s="76">
        <f>C7*C12</f>
        <v>0</v>
      </c>
    </row>
    <row r="13" spans="2:4" ht="35.15" customHeight="1">
      <c r="B13" s="93"/>
      <c r="C13" s="75"/>
      <c r="D13" s="76">
        <f>C7*C13</f>
        <v>0</v>
      </c>
    </row>
    <row r="14" spans="2:4" ht="35.15" customHeight="1" thickBot="1">
      <c r="B14" s="94"/>
      <c r="C14" s="80"/>
      <c r="D14" s="81">
        <f>C7*C14</f>
        <v>0</v>
      </c>
    </row>
    <row r="15" spans="2:4" ht="15" thickBot="1"/>
    <row r="16" spans="2:4">
      <c r="B16" s="278" t="s">
        <v>230</v>
      </c>
      <c r="C16" s="279"/>
      <c r="D16" s="280"/>
    </row>
    <row r="17" spans="2:4" ht="15" thickBot="1">
      <c r="B17" s="283"/>
      <c r="C17" s="284"/>
      <c r="D17" s="285"/>
    </row>
    <row r="18" spans="2:4">
      <c r="B18" s="70" t="s">
        <v>225</v>
      </c>
      <c r="C18" s="273">
        <f>SUM('1) Budget Tables'!D58:F58,'1) Budget Tables'!D68:F68,'1) Budget Tables'!D78:F78,'1) Budget Tables'!D88:F88)</f>
        <v>258831.78905405401</v>
      </c>
      <c r="D18" s="274"/>
    </row>
    <row r="19" spans="2:4">
      <c r="B19" s="70" t="s">
        <v>226</v>
      </c>
      <c r="C19" s="281">
        <f>SUM(D21:D25)</f>
        <v>0</v>
      </c>
      <c r="D19" s="282"/>
    </row>
    <row r="20" spans="2:4">
      <c r="B20" s="71" t="s">
        <v>227</v>
      </c>
      <c r="C20" s="72" t="s">
        <v>228</v>
      </c>
      <c r="D20" s="73" t="s">
        <v>229</v>
      </c>
    </row>
    <row r="21" spans="2:4" ht="35.15" customHeight="1">
      <c r="B21" s="74"/>
      <c r="C21" s="75"/>
      <c r="D21" s="76">
        <f>$C$18*C21</f>
        <v>0</v>
      </c>
    </row>
    <row r="22" spans="2:4" ht="35.15" customHeight="1">
      <c r="B22" s="77"/>
      <c r="C22" s="75"/>
      <c r="D22" s="76">
        <f t="shared" ref="D22:D25" si="0">$C$18*C22</f>
        <v>0</v>
      </c>
    </row>
    <row r="23" spans="2:4" ht="35.15" customHeight="1">
      <c r="B23" s="78"/>
      <c r="C23" s="75"/>
      <c r="D23" s="76">
        <f t="shared" si="0"/>
        <v>0</v>
      </c>
    </row>
    <row r="24" spans="2:4" ht="35.15" customHeight="1">
      <c r="B24" s="78"/>
      <c r="C24" s="75"/>
      <c r="D24" s="76">
        <f t="shared" si="0"/>
        <v>0</v>
      </c>
    </row>
    <row r="25" spans="2:4" ht="35.15" customHeight="1" thickBot="1">
      <c r="B25" s="79"/>
      <c r="C25" s="80"/>
      <c r="D25" s="76">
        <f t="shared" si="0"/>
        <v>0</v>
      </c>
    </row>
    <row r="26" spans="2:4" ht="15" thickBot="1"/>
    <row r="27" spans="2:4">
      <c r="B27" s="278" t="s">
        <v>231</v>
      </c>
      <c r="C27" s="279"/>
      <c r="D27" s="280"/>
    </row>
    <row r="28" spans="2:4" ht="15" thickBot="1">
      <c r="B28" s="275"/>
      <c r="C28" s="276"/>
      <c r="D28" s="277"/>
    </row>
    <row r="29" spans="2:4">
      <c r="B29" s="70" t="s">
        <v>225</v>
      </c>
      <c r="C29" s="273">
        <f>SUM('1) Budget Tables'!D100:F100,'1) Budget Tables'!D110:F110,'1) Budget Tables'!D120:F120,'1) Budget Tables'!D130:F130)</f>
        <v>416529.98554054048</v>
      </c>
      <c r="D29" s="274"/>
    </row>
    <row r="30" spans="2:4">
      <c r="B30" s="70" t="s">
        <v>226</v>
      </c>
      <c r="C30" s="281">
        <f>SUM(D32:D36)</f>
        <v>0</v>
      </c>
      <c r="D30" s="282"/>
    </row>
    <row r="31" spans="2:4">
      <c r="B31" s="71" t="s">
        <v>227</v>
      </c>
      <c r="C31" s="72" t="s">
        <v>228</v>
      </c>
      <c r="D31" s="73" t="s">
        <v>229</v>
      </c>
    </row>
    <row r="32" spans="2:4" ht="35.15" customHeight="1">
      <c r="B32" s="74"/>
      <c r="C32" s="75"/>
      <c r="D32" s="76">
        <f>$C$29*C32</f>
        <v>0</v>
      </c>
    </row>
    <row r="33" spans="2:4" ht="35.15" customHeight="1">
      <c r="B33" s="77"/>
      <c r="C33" s="75"/>
      <c r="D33" s="76">
        <f t="shared" ref="D33:D36" si="1">$C$29*C33</f>
        <v>0</v>
      </c>
    </row>
    <row r="34" spans="2:4" ht="35.15" customHeight="1">
      <c r="B34" s="78"/>
      <c r="C34" s="75"/>
      <c r="D34" s="76">
        <f t="shared" si="1"/>
        <v>0</v>
      </c>
    </row>
    <row r="35" spans="2:4" ht="35.15" customHeight="1">
      <c r="B35" s="78"/>
      <c r="C35" s="75"/>
      <c r="D35" s="76">
        <f t="shared" si="1"/>
        <v>0</v>
      </c>
    </row>
    <row r="36" spans="2:4" ht="35.15" customHeight="1" thickBot="1">
      <c r="B36" s="79"/>
      <c r="C36" s="80"/>
      <c r="D36" s="76">
        <f t="shared" si="1"/>
        <v>0</v>
      </c>
    </row>
    <row r="37" spans="2:4" ht="15" thickBot="1"/>
    <row r="38" spans="2:4">
      <c r="B38" s="278" t="s">
        <v>232</v>
      </c>
      <c r="C38" s="279"/>
      <c r="D38" s="280"/>
    </row>
    <row r="39" spans="2:4" ht="15" thickBot="1">
      <c r="B39" s="275"/>
      <c r="C39" s="276"/>
      <c r="D39" s="277"/>
    </row>
    <row r="40" spans="2:4">
      <c r="B40" s="70" t="s">
        <v>225</v>
      </c>
      <c r="C40" s="273">
        <f>SUM('1) Budget Tables'!D142:F142,'1) Budget Tables'!D152:F152,'1) Budget Tables'!D162:F162,'1) Budget Tables'!D172:F172)</f>
        <v>0</v>
      </c>
      <c r="D40" s="274"/>
    </row>
    <row r="41" spans="2:4">
      <c r="B41" s="70" t="s">
        <v>226</v>
      </c>
      <c r="C41" s="281">
        <f>SUM(D43:D47)</f>
        <v>0</v>
      </c>
      <c r="D41" s="282"/>
    </row>
    <row r="42" spans="2:4">
      <c r="B42" s="71" t="s">
        <v>227</v>
      </c>
      <c r="C42" s="72" t="s">
        <v>228</v>
      </c>
      <c r="D42" s="73" t="s">
        <v>229</v>
      </c>
    </row>
    <row r="43" spans="2:4" ht="35.15" customHeight="1">
      <c r="B43" s="74"/>
      <c r="C43" s="75"/>
      <c r="D43" s="76">
        <f>$C$40*C43</f>
        <v>0</v>
      </c>
    </row>
    <row r="44" spans="2:4" ht="35.15" customHeight="1">
      <c r="B44" s="77"/>
      <c r="C44" s="75"/>
      <c r="D44" s="76">
        <f t="shared" ref="D44:D47" si="2">$C$40*C44</f>
        <v>0</v>
      </c>
    </row>
    <row r="45" spans="2:4" ht="35.15" customHeight="1">
      <c r="B45" s="78"/>
      <c r="C45" s="75"/>
      <c r="D45" s="76">
        <f t="shared" si="2"/>
        <v>0</v>
      </c>
    </row>
    <row r="46" spans="2:4" ht="35.15" customHeight="1">
      <c r="B46" s="78"/>
      <c r="C46" s="75"/>
      <c r="D46" s="76">
        <f t="shared" si="2"/>
        <v>0</v>
      </c>
    </row>
    <row r="47" spans="2:4" ht="35.15" customHeight="1" thickBot="1">
      <c r="B47" s="79"/>
      <c r="C47" s="80"/>
      <c r="D47" s="81">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5"/>
  <sheetViews>
    <sheetView showGridLines="0" showZeros="0" zoomScale="80" zoomScaleNormal="80" workbookViewId="0">
      <selection activeCell="C22" sqref="C22"/>
    </sheetView>
  </sheetViews>
  <sheetFormatPr baseColWidth="10" defaultColWidth="8.81640625" defaultRowHeight="14.5"/>
  <cols>
    <col min="1" max="1" width="12.453125" customWidth="1"/>
    <col min="2" max="2" width="20.453125" customWidth="1"/>
    <col min="3" max="3" width="25.453125" customWidth="1"/>
    <col min="4" max="5" width="25.453125" hidden="1"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row r="2" spans="2:6" s="64" customFormat="1" ht="15.5">
      <c r="B2" s="286" t="s">
        <v>233</v>
      </c>
      <c r="C2" s="287"/>
      <c r="D2" s="287"/>
      <c r="E2" s="287"/>
      <c r="F2" s="288"/>
    </row>
    <row r="3" spans="2:6" s="64" customFormat="1" ht="16" thickBot="1">
      <c r="B3" s="289"/>
      <c r="C3" s="290"/>
      <c r="D3" s="290"/>
      <c r="E3" s="290"/>
      <c r="F3" s="291"/>
    </row>
    <row r="4" spans="2:6" s="64" customFormat="1" ht="16" thickBot="1">
      <c r="B4" s="196"/>
      <c r="C4" s="196"/>
      <c r="D4" s="196"/>
      <c r="E4" s="196"/>
      <c r="F4" s="196"/>
    </row>
    <row r="5" spans="2:6" s="64" customFormat="1" ht="16" thickBot="1">
      <c r="B5" s="261" t="s">
        <v>170</v>
      </c>
      <c r="C5" s="263"/>
      <c r="D5" s="117"/>
      <c r="E5" s="117"/>
      <c r="F5" s="196"/>
    </row>
    <row r="6" spans="2:6" s="64" customFormat="1" ht="15.5">
      <c r="B6" s="61"/>
      <c r="C6" s="292" t="str">
        <f>'1) Budget Tables'!D5</f>
        <v>Recipient Organization</v>
      </c>
      <c r="D6" s="118" t="s">
        <v>189</v>
      </c>
      <c r="E6" s="46" t="s">
        <v>190</v>
      </c>
      <c r="F6" s="196"/>
    </row>
    <row r="7" spans="2:6" s="64" customFormat="1" ht="15.5">
      <c r="B7" s="61"/>
      <c r="C7" s="224"/>
      <c r="D7" s="119"/>
      <c r="E7" s="41"/>
      <c r="F7" s="196"/>
    </row>
    <row r="8" spans="2:6" s="64" customFormat="1" ht="31">
      <c r="B8" s="15" t="s">
        <v>194</v>
      </c>
      <c r="C8" s="197">
        <f>'2) By Category'!D201</f>
        <v>345340.7135135135</v>
      </c>
      <c r="D8" s="189">
        <f>'2) By Category'!E201</f>
        <v>0</v>
      </c>
      <c r="E8" s="185">
        <f>'2) By Category'!F201</f>
        <v>0</v>
      </c>
      <c r="F8" s="196"/>
    </row>
    <row r="9" spans="2:6" s="64" customFormat="1" ht="46.5">
      <c r="B9" s="15" t="s">
        <v>195</v>
      </c>
      <c r="C9" s="197">
        <f>'2) By Category'!D202</f>
        <v>130660.81081081083</v>
      </c>
      <c r="D9" s="189">
        <f>'2) By Category'!E202</f>
        <v>0</v>
      </c>
      <c r="E9" s="185">
        <f>'2) By Category'!F202</f>
        <v>0</v>
      </c>
      <c r="F9" s="196"/>
    </row>
    <row r="10" spans="2:6" s="64" customFormat="1" ht="62">
      <c r="B10" s="15" t="s">
        <v>196</v>
      </c>
      <c r="C10" s="197">
        <f>'2) By Category'!D203</f>
        <v>55837.837837837833</v>
      </c>
      <c r="D10" s="189">
        <f>'2) By Category'!E203</f>
        <v>0</v>
      </c>
      <c r="E10" s="185">
        <f>'2) By Category'!F203</f>
        <v>0</v>
      </c>
      <c r="F10" s="196"/>
    </row>
    <row r="11" spans="2:6" s="64" customFormat="1" ht="31">
      <c r="B11" s="24" t="s">
        <v>197</v>
      </c>
      <c r="C11" s="197">
        <f>'2) By Category'!D204</f>
        <v>213907.89189189189</v>
      </c>
      <c r="D11" s="189">
        <f>'2) By Category'!E204</f>
        <v>0</v>
      </c>
      <c r="E11" s="185">
        <f>'2) By Category'!F204</f>
        <v>0</v>
      </c>
      <c r="F11" s="196"/>
    </row>
    <row r="12" spans="2:6" s="64" customFormat="1" ht="15.5">
      <c r="B12" s="15" t="s">
        <v>198</v>
      </c>
      <c r="C12" s="197">
        <f>'2) By Category'!D205</f>
        <v>53083.074324324327</v>
      </c>
      <c r="D12" s="189">
        <f>'2) By Category'!E205</f>
        <v>0</v>
      </c>
      <c r="E12" s="185">
        <f>'2) By Category'!F205</f>
        <v>0</v>
      </c>
      <c r="F12" s="196"/>
    </row>
    <row r="13" spans="2:6" s="64" customFormat="1" ht="46.5">
      <c r="B13" s="15" t="s">
        <v>199</v>
      </c>
      <c r="C13" s="197">
        <f>'2) By Category'!D206</f>
        <v>705546.89999999991</v>
      </c>
      <c r="D13" s="189">
        <f>'2) By Category'!E206</f>
        <v>0</v>
      </c>
      <c r="E13" s="185">
        <f>'2) By Category'!F206</f>
        <v>0</v>
      </c>
      <c r="F13" s="196"/>
    </row>
    <row r="14" spans="2:6" s="64" customFormat="1" ht="31.5" thickBot="1">
      <c r="B14" s="23" t="s">
        <v>200</v>
      </c>
      <c r="C14" s="198">
        <f>'2) By Category'!D207</f>
        <v>111223.24324324315</v>
      </c>
      <c r="D14" s="190">
        <f>'2) By Category'!E207</f>
        <v>0</v>
      </c>
      <c r="E14" s="191">
        <f>'2) By Category'!F207</f>
        <v>0</v>
      </c>
      <c r="F14" s="196"/>
    </row>
    <row r="15" spans="2:6" s="64" customFormat="1" ht="30" customHeight="1" thickBot="1">
      <c r="B15" s="199" t="s">
        <v>234</v>
      </c>
      <c r="C15" s="200">
        <f>SUM(C8:C14)</f>
        <v>1615600.4716216214</v>
      </c>
      <c r="D15" s="110">
        <f t="shared" ref="D15:E15" si="0">SUM(D8:D14)</f>
        <v>0</v>
      </c>
      <c r="E15" s="62">
        <f t="shared" si="0"/>
        <v>0</v>
      </c>
      <c r="F15" s="196"/>
    </row>
    <row r="16" spans="2:6" s="64" customFormat="1" ht="30" customHeight="1">
      <c r="B16" s="192" t="s">
        <v>213</v>
      </c>
      <c r="C16" s="201">
        <f>C15*0.07</f>
        <v>113092.03301351352</v>
      </c>
      <c r="D16" s="109"/>
      <c r="E16" s="109"/>
      <c r="F16" s="196"/>
    </row>
    <row r="17" spans="2:6" s="64" customFormat="1" ht="30" customHeight="1" thickBot="1">
      <c r="B17" s="113" t="s">
        <v>10</v>
      </c>
      <c r="C17" s="123">
        <f>SUM(C15:C16)</f>
        <v>1728692.5046351349</v>
      </c>
      <c r="D17" s="109"/>
      <c r="E17" s="109"/>
      <c r="F17" s="196"/>
    </row>
    <row r="18" spans="2:6" s="64" customFormat="1" ht="16" thickBot="1">
      <c r="B18" s="196"/>
      <c r="C18" s="196"/>
      <c r="D18" s="196"/>
      <c r="E18" s="196"/>
      <c r="F18" s="196"/>
    </row>
    <row r="19" spans="2:6" s="64" customFormat="1" ht="15.5">
      <c r="B19" s="228" t="s">
        <v>175</v>
      </c>
      <c r="C19" s="229"/>
      <c r="D19" s="229"/>
      <c r="E19" s="229"/>
      <c r="F19" s="231"/>
    </row>
    <row r="20" spans="2:6" ht="15.5">
      <c r="B20" s="21"/>
      <c r="C20" s="221" t="str">
        <f>'1) Budget Tables'!D5</f>
        <v>Recipient Organization</v>
      </c>
      <c r="D20" s="19" t="s">
        <v>235</v>
      </c>
      <c r="E20" s="19" t="s">
        <v>236</v>
      </c>
      <c r="F20" s="22" t="s">
        <v>176</v>
      </c>
    </row>
    <row r="21" spans="2:6" ht="15.5">
      <c r="B21" s="21"/>
      <c r="C21" s="222"/>
      <c r="D21" s="19"/>
      <c r="E21" s="19"/>
      <c r="F21" s="22"/>
    </row>
    <row r="22" spans="2:6" ht="23.25" customHeight="1">
      <c r="B22" s="20" t="s">
        <v>177</v>
      </c>
      <c r="C22" s="202">
        <f>'1) Budget Tables'!D199</f>
        <v>605042.37662229722</v>
      </c>
      <c r="D22" s="18">
        <f>'1) Budget Tables'!E199</f>
        <v>0</v>
      </c>
      <c r="E22" s="18">
        <f>'1) Budget Tables'!F199</f>
        <v>0</v>
      </c>
      <c r="F22" s="10">
        <f>'1) Budget Tables'!H199</f>
        <v>0.35</v>
      </c>
    </row>
    <row r="23" spans="2:6" ht="24.75" customHeight="1">
      <c r="B23" s="20" t="s">
        <v>178</v>
      </c>
      <c r="C23" s="202">
        <f>'1) Budget Tables'!D200</f>
        <v>605042.37662229722</v>
      </c>
      <c r="D23" s="18">
        <f>'1) Budget Tables'!E200</f>
        <v>0</v>
      </c>
      <c r="E23" s="18">
        <f>'1) Budget Tables'!F200</f>
        <v>0</v>
      </c>
      <c r="F23" s="10">
        <f>'1) Budget Tables'!H200</f>
        <v>0.35</v>
      </c>
    </row>
    <row r="24" spans="2:6" ht="24.75" customHeight="1">
      <c r="B24" s="20" t="s">
        <v>237</v>
      </c>
      <c r="C24" s="202">
        <f>'1) Budget Tables'!D201</f>
        <v>518607.75139054045</v>
      </c>
      <c r="D24" s="18"/>
      <c r="E24" s="18"/>
      <c r="F24" s="10">
        <f>'1) Budget Tables'!H201</f>
        <v>0.3</v>
      </c>
    </row>
    <row r="25" spans="2:6" ht="16" thickBot="1">
      <c r="B25" s="11" t="s">
        <v>214</v>
      </c>
      <c r="C25" s="137">
        <f>'1) Budget Tables'!D202</f>
        <v>1728692.5046351349</v>
      </c>
      <c r="D25" s="138"/>
      <c r="E25" s="138"/>
      <c r="F25" s="139"/>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C255-84AD-47D4-B2FC-CC31195D93B1}">
  <dimension ref="B2:F14"/>
  <sheetViews>
    <sheetView showGridLines="0" tabSelected="1" zoomScale="80" zoomScaleNormal="80" workbookViewId="0">
      <selection activeCell="H12" sqref="H12"/>
    </sheetView>
  </sheetViews>
  <sheetFormatPr baseColWidth="10" defaultRowHeight="14.5"/>
  <cols>
    <col min="2" max="2" width="46" customWidth="1"/>
    <col min="3" max="4" width="19.453125" customWidth="1"/>
    <col min="5" max="5" width="13.453125" customWidth="1"/>
    <col min="6" max="6" width="19.453125" customWidth="1"/>
  </cols>
  <sheetData>
    <row r="2" spans="2:6" ht="15.5">
      <c r="B2" s="293" t="s">
        <v>170</v>
      </c>
      <c r="C2" s="294"/>
      <c r="D2" s="294"/>
      <c r="E2" s="294"/>
      <c r="F2" s="295"/>
    </row>
    <row r="3" spans="2:6" ht="15.5">
      <c r="B3" s="61"/>
      <c r="C3" s="266" t="s">
        <v>7</v>
      </c>
      <c r="D3" s="296" t="s">
        <v>661</v>
      </c>
      <c r="E3" s="297" t="s">
        <v>662</v>
      </c>
      <c r="F3" s="298" t="s">
        <v>663</v>
      </c>
    </row>
    <row r="4" spans="2:6" ht="15.5">
      <c r="B4" s="61"/>
      <c r="C4" s="224"/>
      <c r="D4" s="299"/>
      <c r="E4" s="300"/>
      <c r="F4" s="301"/>
    </row>
    <row r="5" spans="2:6" ht="30" customHeight="1">
      <c r="B5" s="15" t="s">
        <v>194</v>
      </c>
      <c r="C5" s="197">
        <v>345340.7135135135</v>
      </c>
      <c r="D5" s="302">
        <v>56932.882238000042</v>
      </c>
      <c r="E5" s="303">
        <f>D5/C5</f>
        <v>0.16486003535106555</v>
      </c>
      <c r="F5" s="304">
        <f>C5-D5</f>
        <v>288407.83127551345</v>
      </c>
    </row>
    <row r="6" spans="2:6" ht="30" customHeight="1">
      <c r="B6" s="15" t="s">
        <v>195</v>
      </c>
      <c r="C6" s="197">
        <v>130660.81081081083</v>
      </c>
      <c r="D6" s="302">
        <v>3039.2826759999994</v>
      </c>
      <c r="E6" s="303">
        <f t="shared" ref="E6:E12" si="0">D6/C6</f>
        <v>2.3260858838544191E-2</v>
      </c>
      <c r="F6" s="304">
        <f t="shared" ref="F6:F12" si="1">C6-D6</f>
        <v>127621.52813481083</v>
      </c>
    </row>
    <row r="7" spans="2:6" ht="30" customHeight="1">
      <c r="B7" s="15" t="s">
        <v>196</v>
      </c>
      <c r="C7" s="197">
        <v>55837.837837837833</v>
      </c>
      <c r="D7" s="302">
        <v>72.118555999999629</v>
      </c>
      <c r="E7" s="303">
        <f t="shared" si="0"/>
        <v>1.291571428848009E-3</v>
      </c>
      <c r="F7" s="304">
        <f t="shared" si="1"/>
        <v>55765.719281837832</v>
      </c>
    </row>
    <row r="8" spans="2:6" ht="30" customHeight="1">
      <c r="B8" s="24" t="s">
        <v>197</v>
      </c>
      <c r="C8" s="197">
        <v>213907.89189189189</v>
      </c>
      <c r="D8" s="302">
        <v>26456.764017999983</v>
      </c>
      <c r="E8" s="303">
        <f t="shared" si="0"/>
        <v>0.12368297300303027</v>
      </c>
      <c r="F8" s="304">
        <f t="shared" si="1"/>
        <v>187451.12787389191</v>
      </c>
    </row>
    <row r="9" spans="2:6" ht="30" customHeight="1">
      <c r="B9" s="15" t="s">
        <v>198</v>
      </c>
      <c r="C9" s="197">
        <v>53083.074324324327</v>
      </c>
      <c r="D9" s="302">
        <v>9037.5862140000008</v>
      </c>
      <c r="E9" s="303">
        <f t="shared" si="0"/>
        <v>0.17025363223656953</v>
      </c>
      <c r="F9" s="304">
        <f t="shared" si="1"/>
        <v>44045.488110324324</v>
      </c>
    </row>
    <row r="10" spans="2:6" ht="30" customHeight="1">
      <c r="B10" s="15" t="s">
        <v>199</v>
      </c>
      <c r="C10" s="197">
        <v>705546.89999999991</v>
      </c>
      <c r="D10" s="302">
        <v>75248.412328000006</v>
      </c>
      <c r="E10" s="303">
        <f t="shared" si="0"/>
        <v>0.10665260144718942</v>
      </c>
      <c r="F10" s="304">
        <f t="shared" si="1"/>
        <v>630298.48767199996</v>
      </c>
    </row>
    <row r="11" spans="2:6" ht="30" customHeight="1" thickBot="1">
      <c r="B11" s="23" t="s">
        <v>200</v>
      </c>
      <c r="C11" s="198">
        <v>111223.24324324315</v>
      </c>
      <c r="D11" s="305">
        <v>17389.233497999998</v>
      </c>
      <c r="E11" s="306">
        <f t="shared" si="0"/>
        <v>0.15634531947580479</v>
      </c>
      <c r="F11" s="307">
        <f t="shared" si="1"/>
        <v>93834.009745243151</v>
      </c>
    </row>
    <row r="12" spans="2:6" ht="16" thickBot="1">
      <c r="B12" s="308" t="s">
        <v>234</v>
      </c>
      <c r="C12" s="309">
        <f>SUM(C5:C11)</f>
        <v>1615600.4716216214</v>
      </c>
      <c r="D12" s="310">
        <f>SUM(D5:D11)</f>
        <v>188176.27952800001</v>
      </c>
      <c r="E12" s="311">
        <f t="shared" si="0"/>
        <v>0.11647451386240464</v>
      </c>
      <c r="F12" s="312">
        <f t="shared" si="1"/>
        <v>1427424.1920936215</v>
      </c>
    </row>
    <row r="13" spans="2:6" ht="15.5">
      <c r="B13" s="313" t="s">
        <v>213</v>
      </c>
      <c r="C13" s="314">
        <f>C12*7%</f>
        <v>113092.03301351352</v>
      </c>
      <c r="D13" s="315">
        <f>D12*7%</f>
        <v>13172.339566960001</v>
      </c>
      <c r="E13" s="316"/>
      <c r="F13" s="316"/>
    </row>
    <row r="14" spans="2:6" ht="16" thickBot="1">
      <c r="B14" s="317" t="s">
        <v>10</v>
      </c>
      <c r="C14" s="318">
        <f>SUM(C12:C13)</f>
        <v>1728692.5046351349</v>
      </c>
      <c r="D14" s="319">
        <f>SUM(D12:D13)</f>
        <v>201348.61909496001</v>
      </c>
      <c r="E14" s="320"/>
      <c r="F14" s="320"/>
    </row>
  </sheetData>
  <mergeCells count="5">
    <mergeCell ref="B2:F2"/>
    <mergeCell ref="C3:C4"/>
    <mergeCell ref="D3:D4"/>
    <mergeCell ref="E3:E4"/>
    <mergeCell ref="F3: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sheetData>
    <row r="1" spans="1:2">
      <c r="A1" s="65" t="s">
        <v>238</v>
      </c>
      <c r="B1" s="66" t="s">
        <v>239</v>
      </c>
    </row>
    <row r="2" spans="1:2">
      <c r="A2" s="67" t="s">
        <v>240</v>
      </c>
      <c r="B2" s="68" t="s">
        <v>241</v>
      </c>
    </row>
    <row r="3" spans="1:2">
      <c r="A3" s="67" t="s">
        <v>242</v>
      </c>
      <c r="B3" s="68" t="s">
        <v>243</v>
      </c>
    </row>
    <row r="4" spans="1:2">
      <c r="A4" s="67" t="s">
        <v>244</v>
      </c>
      <c r="B4" s="68" t="s">
        <v>245</v>
      </c>
    </row>
    <row r="5" spans="1:2">
      <c r="A5" s="67" t="s">
        <v>246</v>
      </c>
      <c r="B5" s="68" t="s">
        <v>247</v>
      </c>
    </row>
    <row r="6" spans="1:2">
      <c r="A6" s="67" t="s">
        <v>248</v>
      </c>
      <c r="B6" s="68" t="s">
        <v>249</v>
      </c>
    </row>
    <row r="7" spans="1:2">
      <c r="A7" s="67" t="s">
        <v>250</v>
      </c>
      <c r="B7" s="68" t="s">
        <v>251</v>
      </c>
    </row>
    <row r="8" spans="1:2">
      <c r="A8" s="67" t="s">
        <v>252</v>
      </c>
      <c r="B8" s="68" t="s">
        <v>253</v>
      </c>
    </row>
    <row r="9" spans="1:2">
      <c r="A9" s="67" t="s">
        <v>254</v>
      </c>
      <c r="B9" s="68" t="s">
        <v>255</v>
      </c>
    </row>
    <row r="10" spans="1:2">
      <c r="A10" s="67" t="s">
        <v>256</v>
      </c>
      <c r="B10" s="68" t="s">
        <v>257</v>
      </c>
    </row>
    <row r="11" spans="1:2">
      <c r="A11" s="67" t="s">
        <v>258</v>
      </c>
      <c r="B11" s="68" t="s">
        <v>259</v>
      </c>
    </row>
    <row r="12" spans="1:2">
      <c r="A12" s="67" t="s">
        <v>260</v>
      </c>
      <c r="B12" s="68" t="s">
        <v>261</v>
      </c>
    </row>
    <row r="13" spans="1:2">
      <c r="A13" s="67" t="s">
        <v>262</v>
      </c>
      <c r="B13" s="68" t="s">
        <v>263</v>
      </c>
    </row>
    <row r="14" spans="1:2">
      <c r="A14" s="67" t="s">
        <v>264</v>
      </c>
      <c r="B14" s="68" t="s">
        <v>265</v>
      </c>
    </row>
    <row r="15" spans="1:2">
      <c r="A15" s="67" t="s">
        <v>266</v>
      </c>
      <c r="B15" s="68" t="s">
        <v>267</v>
      </c>
    </row>
    <row r="16" spans="1:2">
      <c r="A16" s="67" t="s">
        <v>268</v>
      </c>
      <c r="B16" s="68" t="s">
        <v>269</v>
      </c>
    </row>
    <row r="17" spans="1:2">
      <c r="A17" s="67" t="s">
        <v>270</v>
      </c>
      <c r="B17" s="68" t="s">
        <v>271</v>
      </c>
    </row>
    <row r="18" spans="1:2">
      <c r="A18" s="67" t="s">
        <v>272</v>
      </c>
      <c r="B18" s="68" t="s">
        <v>273</v>
      </c>
    </row>
    <row r="19" spans="1:2">
      <c r="A19" s="67" t="s">
        <v>274</v>
      </c>
      <c r="B19" s="68" t="s">
        <v>275</v>
      </c>
    </row>
    <row r="20" spans="1:2">
      <c r="A20" s="67" t="s">
        <v>276</v>
      </c>
      <c r="B20" s="68" t="s">
        <v>277</v>
      </c>
    </row>
    <row r="21" spans="1:2">
      <c r="A21" s="67" t="s">
        <v>278</v>
      </c>
      <c r="B21" s="68" t="s">
        <v>279</v>
      </c>
    </row>
    <row r="22" spans="1:2">
      <c r="A22" s="67" t="s">
        <v>280</v>
      </c>
      <c r="B22" s="68" t="s">
        <v>281</v>
      </c>
    </row>
    <row r="23" spans="1:2">
      <c r="A23" s="67" t="s">
        <v>282</v>
      </c>
      <c r="B23" s="68" t="s">
        <v>283</v>
      </c>
    </row>
    <row r="24" spans="1:2">
      <c r="A24" s="67" t="s">
        <v>284</v>
      </c>
      <c r="B24" s="68" t="s">
        <v>285</v>
      </c>
    </row>
    <row r="25" spans="1:2">
      <c r="A25" s="67" t="s">
        <v>286</v>
      </c>
      <c r="B25" s="68" t="s">
        <v>287</v>
      </c>
    </row>
    <row r="26" spans="1:2">
      <c r="A26" s="67" t="s">
        <v>288</v>
      </c>
      <c r="B26" s="68" t="s">
        <v>289</v>
      </c>
    </row>
    <row r="27" spans="1:2">
      <c r="A27" s="67" t="s">
        <v>290</v>
      </c>
      <c r="B27" s="68" t="s">
        <v>291</v>
      </c>
    </row>
    <row r="28" spans="1:2">
      <c r="A28" s="67" t="s">
        <v>292</v>
      </c>
      <c r="B28" s="68" t="s">
        <v>293</v>
      </c>
    </row>
    <row r="29" spans="1:2">
      <c r="A29" s="67" t="s">
        <v>294</v>
      </c>
      <c r="B29" s="68" t="s">
        <v>295</v>
      </c>
    </row>
    <row r="30" spans="1:2">
      <c r="A30" s="67" t="s">
        <v>296</v>
      </c>
      <c r="B30" s="68" t="s">
        <v>297</v>
      </c>
    </row>
    <row r="31" spans="1:2">
      <c r="A31" s="67" t="s">
        <v>298</v>
      </c>
      <c r="B31" s="68" t="s">
        <v>299</v>
      </c>
    </row>
    <row r="32" spans="1:2">
      <c r="A32" s="67" t="s">
        <v>300</v>
      </c>
      <c r="B32" s="68" t="s">
        <v>301</v>
      </c>
    </row>
    <row r="33" spans="1:2">
      <c r="A33" s="67" t="s">
        <v>302</v>
      </c>
      <c r="B33" s="68" t="s">
        <v>303</v>
      </c>
    </row>
    <row r="34" spans="1:2">
      <c r="A34" s="67" t="s">
        <v>304</v>
      </c>
      <c r="B34" s="68" t="s">
        <v>305</v>
      </c>
    </row>
    <row r="35" spans="1:2">
      <c r="A35" s="67" t="s">
        <v>306</v>
      </c>
      <c r="B35" s="68" t="s">
        <v>307</v>
      </c>
    </row>
    <row r="36" spans="1:2">
      <c r="A36" s="67" t="s">
        <v>308</v>
      </c>
      <c r="B36" s="68" t="s">
        <v>309</v>
      </c>
    </row>
    <row r="37" spans="1:2">
      <c r="A37" s="67" t="s">
        <v>310</v>
      </c>
      <c r="B37" s="68" t="s">
        <v>311</v>
      </c>
    </row>
    <row r="38" spans="1:2">
      <c r="A38" s="67" t="s">
        <v>312</v>
      </c>
      <c r="B38" s="68" t="s">
        <v>313</v>
      </c>
    </row>
    <row r="39" spans="1:2">
      <c r="A39" s="67" t="s">
        <v>314</v>
      </c>
      <c r="B39" s="68" t="s">
        <v>315</v>
      </c>
    </row>
    <row r="40" spans="1:2">
      <c r="A40" s="67" t="s">
        <v>316</v>
      </c>
      <c r="B40" s="68" t="s">
        <v>317</v>
      </c>
    </row>
    <row r="41" spans="1:2">
      <c r="A41" s="67" t="s">
        <v>318</v>
      </c>
      <c r="B41" s="68" t="s">
        <v>319</v>
      </c>
    </row>
    <row r="42" spans="1:2">
      <c r="A42" s="67" t="s">
        <v>320</v>
      </c>
      <c r="B42" s="68" t="s">
        <v>321</v>
      </c>
    </row>
    <row r="43" spans="1:2">
      <c r="A43" s="67" t="s">
        <v>322</v>
      </c>
      <c r="B43" s="68" t="s">
        <v>323</v>
      </c>
    </row>
    <row r="44" spans="1:2">
      <c r="A44" s="67" t="s">
        <v>324</v>
      </c>
      <c r="B44" s="68" t="s">
        <v>325</v>
      </c>
    </row>
    <row r="45" spans="1:2">
      <c r="A45" s="67" t="s">
        <v>326</v>
      </c>
      <c r="B45" s="68" t="s">
        <v>327</v>
      </c>
    </row>
    <row r="46" spans="1:2">
      <c r="A46" s="67" t="s">
        <v>328</v>
      </c>
      <c r="B46" s="68" t="s">
        <v>329</v>
      </c>
    </row>
    <row r="47" spans="1:2">
      <c r="A47" s="67" t="s">
        <v>330</v>
      </c>
      <c r="B47" s="68" t="s">
        <v>331</v>
      </c>
    </row>
    <row r="48" spans="1:2">
      <c r="A48" s="67" t="s">
        <v>332</v>
      </c>
      <c r="B48" s="68" t="s">
        <v>333</v>
      </c>
    </row>
    <row r="49" spans="1:2">
      <c r="A49" s="67" t="s">
        <v>334</v>
      </c>
      <c r="B49" s="68" t="s">
        <v>335</v>
      </c>
    </row>
    <row r="50" spans="1:2">
      <c r="A50" s="67" t="s">
        <v>336</v>
      </c>
      <c r="B50" s="68" t="s">
        <v>337</v>
      </c>
    </row>
    <row r="51" spans="1:2">
      <c r="A51" s="67" t="s">
        <v>338</v>
      </c>
      <c r="B51" s="68" t="s">
        <v>339</v>
      </c>
    </row>
    <row r="52" spans="1:2">
      <c r="A52" s="67" t="s">
        <v>340</v>
      </c>
      <c r="B52" s="68" t="s">
        <v>341</v>
      </c>
    </row>
    <row r="53" spans="1:2">
      <c r="A53" s="67" t="s">
        <v>342</v>
      </c>
      <c r="B53" s="68" t="s">
        <v>343</v>
      </c>
    </row>
    <row r="54" spans="1:2">
      <c r="A54" s="67" t="s">
        <v>344</v>
      </c>
      <c r="B54" s="68" t="s">
        <v>345</v>
      </c>
    </row>
    <row r="55" spans="1:2">
      <c r="A55" s="67" t="s">
        <v>346</v>
      </c>
      <c r="B55" s="68" t="s">
        <v>347</v>
      </c>
    </row>
    <row r="56" spans="1:2">
      <c r="A56" s="67" t="s">
        <v>348</v>
      </c>
      <c r="B56" s="68" t="s">
        <v>349</v>
      </c>
    </row>
    <row r="57" spans="1:2">
      <c r="A57" s="67" t="s">
        <v>350</v>
      </c>
      <c r="B57" s="68" t="s">
        <v>351</v>
      </c>
    </row>
    <row r="58" spans="1:2">
      <c r="A58" s="67" t="s">
        <v>352</v>
      </c>
      <c r="B58" s="68" t="s">
        <v>353</v>
      </c>
    </row>
    <row r="59" spans="1:2">
      <c r="A59" s="67" t="s">
        <v>354</v>
      </c>
      <c r="B59" s="68" t="s">
        <v>355</v>
      </c>
    </row>
    <row r="60" spans="1:2">
      <c r="A60" s="67" t="s">
        <v>356</v>
      </c>
      <c r="B60" s="68" t="s">
        <v>357</v>
      </c>
    </row>
    <row r="61" spans="1:2">
      <c r="A61" s="67" t="s">
        <v>358</v>
      </c>
      <c r="B61" s="68" t="s">
        <v>359</v>
      </c>
    </row>
    <row r="62" spans="1:2">
      <c r="A62" s="67" t="s">
        <v>360</v>
      </c>
      <c r="B62" s="68" t="s">
        <v>361</v>
      </c>
    </row>
    <row r="63" spans="1:2">
      <c r="A63" s="67" t="s">
        <v>362</v>
      </c>
      <c r="B63" s="68" t="s">
        <v>363</v>
      </c>
    </row>
    <row r="64" spans="1:2">
      <c r="A64" s="67" t="s">
        <v>364</v>
      </c>
      <c r="B64" s="68" t="s">
        <v>365</v>
      </c>
    </row>
    <row r="65" spans="1:2">
      <c r="A65" s="67" t="s">
        <v>366</v>
      </c>
      <c r="B65" s="68" t="s">
        <v>367</v>
      </c>
    </row>
    <row r="66" spans="1:2">
      <c r="A66" s="67" t="s">
        <v>368</v>
      </c>
      <c r="B66" s="68" t="s">
        <v>369</v>
      </c>
    </row>
    <row r="67" spans="1:2">
      <c r="A67" s="67" t="s">
        <v>370</v>
      </c>
      <c r="B67" s="68" t="s">
        <v>371</v>
      </c>
    </row>
    <row r="68" spans="1:2">
      <c r="A68" s="67" t="s">
        <v>372</v>
      </c>
      <c r="B68" s="68" t="s">
        <v>373</v>
      </c>
    </row>
    <row r="69" spans="1:2">
      <c r="A69" s="67" t="s">
        <v>374</v>
      </c>
      <c r="B69" s="68" t="s">
        <v>375</v>
      </c>
    </row>
    <row r="70" spans="1:2">
      <c r="A70" s="67" t="s">
        <v>376</v>
      </c>
      <c r="B70" s="68" t="s">
        <v>377</v>
      </c>
    </row>
    <row r="71" spans="1:2">
      <c r="A71" s="67" t="s">
        <v>378</v>
      </c>
      <c r="B71" s="68" t="s">
        <v>379</v>
      </c>
    </row>
    <row r="72" spans="1:2">
      <c r="A72" s="67" t="s">
        <v>380</v>
      </c>
      <c r="B72" s="68" t="s">
        <v>381</v>
      </c>
    </row>
    <row r="73" spans="1:2">
      <c r="A73" s="67" t="s">
        <v>382</v>
      </c>
      <c r="B73" s="68" t="s">
        <v>383</v>
      </c>
    </row>
    <row r="74" spans="1:2">
      <c r="A74" s="67" t="s">
        <v>384</v>
      </c>
      <c r="B74" s="68" t="s">
        <v>385</v>
      </c>
    </row>
    <row r="75" spans="1:2">
      <c r="A75" s="67" t="s">
        <v>386</v>
      </c>
      <c r="B75" s="69" t="s">
        <v>387</v>
      </c>
    </row>
    <row r="76" spans="1:2">
      <c r="A76" s="67" t="s">
        <v>388</v>
      </c>
      <c r="B76" s="69" t="s">
        <v>389</v>
      </c>
    </row>
    <row r="77" spans="1:2">
      <c r="A77" s="67" t="s">
        <v>390</v>
      </c>
      <c r="B77" s="69" t="s">
        <v>391</v>
      </c>
    </row>
    <row r="78" spans="1:2">
      <c r="A78" s="67" t="s">
        <v>392</v>
      </c>
      <c r="B78" s="69" t="s">
        <v>393</v>
      </c>
    </row>
    <row r="79" spans="1:2">
      <c r="A79" s="67" t="s">
        <v>394</v>
      </c>
      <c r="B79" s="69" t="s">
        <v>395</v>
      </c>
    </row>
    <row r="80" spans="1:2">
      <c r="A80" s="67" t="s">
        <v>396</v>
      </c>
      <c r="B80" s="69" t="s">
        <v>397</v>
      </c>
    </row>
    <row r="81" spans="1:2">
      <c r="A81" s="67" t="s">
        <v>398</v>
      </c>
      <c r="B81" s="69" t="s">
        <v>399</v>
      </c>
    </row>
    <row r="82" spans="1:2">
      <c r="A82" s="67" t="s">
        <v>400</v>
      </c>
      <c r="B82" s="69" t="s">
        <v>401</v>
      </c>
    </row>
    <row r="83" spans="1:2">
      <c r="A83" s="67" t="s">
        <v>402</v>
      </c>
      <c r="B83" s="69" t="s">
        <v>403</v>
      </c>
    </row>
    <row r="84" spans="1:2">
      <c r="A84" s="67" t="s">
        <v>404</v>
      </c>
      <c r="B84" s="69" t="s">
        <v>405</v>
      </c>
    </row>
    <row r="85" spans="1:2">
      <c r="A85" s="67" t="s">
        <v>406</v>
      </c>
      <c r="B85" s="69" t="s">
        <v>407</v>
      </c>
    </row>
    <row r="86" spans="1:2">
      <c r="A86" s="67" t="s">
        <v>408</v>
      </c>
      <c r="B86" s="69" t="s">
        <v>409</v>
      </c>
    </row>
    <row r="87" spans="1:2">
      <c r="A87" s="67" t="s">
        <v>410</v>
      </c>
      <c r="B87" s="69" t="s">
        <v>411</v>
      </c>
    </row>
    <row r="88" spans="1:2">
      <c r="A88" s="67" t="s">
        <v>412</v>
      </c>
      <c r="B88" s="69" t="s">
        <v>413</v>
      </c>
    </row>
    <row r="89" spans="1:2">
      <c r="A89" s="67" t="s">
        <v>414</v>
      </c>
      <c r="B89" s="69" t="s">
        <v>415</v>
      </c>
    </row>
    <row r="90" spans="1:2">
      <c r="A90" s="67" t="s">
        <v>416</v>
      </c>
      <c r="B90" s="69" t="s">
        <v>417</v>
      </c>
    </row>
    <row r="91" spans="1:2">
      <c r="A91" s="67" t="s">
        <v>418</v>
      </c>
      <c r="B91" s="69" t="s">
        <v>419</v>
      </c>
    </row>
    <row r="92" spans="1:2">
      <c r="A92" s="67" t="s">
        <v>420</v>
      </c>
      <c r="B92" s="69" t="s">
        <v>421</v>
      </c>
    </row>
    <row r="93" spans="1:2">
      <c r="A93" s="67" t="s">
        <v>422</v>
      </c>
      <c r="B93" s="69" t="s">
        <v>423</v>
      </c>
    </row>
    <row r="94" spans="1:2">
      <c r="A94" s="67" t="s">
        <v>424</v>
      </c>
      <c r="B94" s="69" t="s">
        <v>425</v>
      </c>
    </row>
    <row r="95" spans="1:2">
      <c r="A95" s="67" t="s">
        <v>426</v>
      </c>
      <c r="B95" s="69" t="s">
        <v>427</v>
      </c>
    </row>
    <row r="96" spans="1:2">
      <c r="A96" s="67" t="s">
        <v>428</v>
      </c>
      <c r="B96" s="69" t="s">
        <v>429</v>
      </c>
    </row>
    <row r="97" spans="1:2">
      <c r="A97" s="67" t="s">
        <v>430</v>
      </c>
      <c r="B97" s="69" t="s">
        <v>431</v>
      </c>
    </row>
    <row r="98" spans="1:2">
      <c r="A98" s="67" t="s">
        <v>432</v>
      </c>
      <c r="B98" s="69" t="s">
        <v>433</v>
      </c>
    </row>
    <row r="99" spans="1:2">
      <c r="A99" s="67" t="s">
        <v>434</v>
      </c>
      <c r="B99" s="69" t="s">
        <v>435</v>
      </c>
    </row>
    <row r="100" spans="1:2">
      <c r="A100" s="67" t="s">
        <v>436</v>
      </c>
      <c r="B100" s="69" t="s">
        <v>437</v>
      </c>
    </row>
    <row r="101" spans="1:2">
      <c r="A101" s="67" t="s">
        <v>438</v>
      </c>
      <c r="B101" s="69" t="s">
        <v>439</v>
      </c>
    </row>
    <row r="102" spans="1:2">
      <c r="A102" s="67" t="s">
        <v>440</v>
      </c>
      <c r="B102" s="69" t="s">
        <v>441</v>
      </c>
    </row>
    <row r="103" spans="1:2">
      <c r="A103" s="67" t="s">
        <v>442</v>
      </c>
      <c r="B103" s="69" t="s">
        <v>443</v>
      </c>
    </row>
    <row r="104" spans="1:2">
      <c r="A104" s="67" t="s">
        <v>444</v>
      </c>
      <c r="B104" s="69" t="s">
        <v>445</v>
      </c>
    </row>
    <row r="105" spans="1:2">
      <c r="A105" s="67" t="s">
        <v>446</v>
      </c>
      <c r="B105" s="69" t="s">
        <v>447</v>
      </c>
    </row>
    <row r="106" spans="1:2">
      <c r="A106" s="67" t="s">
        <v>448</v>
      </c>
      <c r="B106" s="69" t="s">
        <v>449</v>
      </c>
    </row>
    <row r="107" spans="1:2">
      <c r="A107" s="67" t="s">
        <v>450</v>
      </c>
      <c r="B107" s="69" t="s">
        <v>451</v>
      </c>
    </row>
    <row r="108" spans="1:2">
      <c r="A108" s="67" t="s">
        <v>452</v>
      </c>
      <c r="B108" s="69" t="s">
        <v>453</v>
      </c>
    </row>
    <row r="109" spans="1:2">
      <c r="A109" s="67" t="s">
        <v>454</v>
      </c>
      <c r="B109" s="69" t="s">
        <v>455</v>
      </c>
    </row>
    <row r="110" spans="1:2">
      <c r="A110" s="67" t="s">
        <v>456</v>
      </c>
      <c r="B110" s="69" t="s">
        <v>457</v>
      </c>
    </row>
    <row r="111" spans="1:2">
      <c r="A111" s="67" t="s">
        <v>458</v>
      </c>
      <c r="B111" s="69" t="s">
        <v>459</v>
      </c>
    </row>
    <row r="112" spans="1:2">
      <c r="A112" s="67" t="s">
        <v>460</v>
      </c>
      <c r="B112" s="69" t="s">
        <v>461</v>
      </c>
    </row>
    <row r="113" spans="1:2">
      <c r="A113" s="67" t="s">
        <v>462</v>
      </c>
      <c r="B113" s="69" t="s">
        <v>463</v>
      </c>
    </row>
    <row r="114" spans="1:2">
      <c r="A114" s="67" t="s">
        <v>464</v>
      </c>
      <c r="B114" s="69" t="s">
        <v>465</v>
      </c>
    </row>
    <row r="115" spans="1:2">
      <c r="A115" s="67" t="s">
        <v>466</v>
      </c>
      <c r="B115" s="69" t="s">
        <v>467</v>
      </c>
    </row>
    <row r="116" spans="1:2">
      <c r="A116" s="67" t="s">
        <v>468</v>
      </c>
      <c r="B116" s="69" t="s">
        <v>469</v>
      </c>
    </row>
    <row r="117" spans="1:2">
      <c r="A117" s="67" t="s">
        <v>470</v>
      </c>
      <c r="B117" s="69" t="s">
        <v>471</v>
      </c>
    </row>
    <row r="118" spans="1:2">
      <c r="A118" s="67" t="s">
        <v>472</v>
      </c>
      <c r="B118" s="69" t="s">
        <v>473</v>
      </c>
    </row>
    <row r="119" spans="1:2">
      <c r="A119" s="67" t="s">
        <v>474</v>
      </c>
      <c r="B119" s="69" t="s">
        <v>475</v>
      </c>
    </row>
    <row r="120" spans="1:2">
      <c r="A120" s="67" t="s">
        <v>476</v>
      </c>
      <c r="B120" s="69" t="s">
        <v>477</v>
      </c>
    </row>
    <row r="121" spans="1:2">
      <c r="A121" s="67" t="s">
        <v>478</v>
      </c>
      <c r="B121" s="69" t="s">
        <v>479</v>
      </c>
    </row>
    <row r="122" spans="1:2">
      <c r="A122" s="67" t="s">
        <v>480</v>
      </c>
      <c r="B122" s="69" t="s">
        <v>481</v>
      </c>
    </row>
    <row r="123" spans="1:2">
      <c r="A123" s="67" t="s">
        <v>482</v>
      </c>
      <c r="B123" s="69" t="s">
        <v>483</v>
      </c>
    </row>
    <row r="124" spans="1:2">
      <c r="A124" s="67" t="s">
        <v>484</v>
      </c>
      <c r="B124" s="69" t="s">
        <v>485</v>
      </c>
    </row>
    <row r="125" spans="1:2">
      <c r="A125" s="67" t="s">
        <v>486</v>
      </c>
      <c r="B125" s="69" t="s">
        <v>487</v>
      </c>
    </row>
    <row r="126" spans="1:2">
      <c r="A126" s="67" t="s">
        <v>488</v>
      </c>
      <c r="B126" s="69" t="s">
        <v>489</v>
      </c>
    </row>
    <row r="127" spans="1:2">
      <c r="A127" s="67" t="s">
        <v>490</v>
      </c>
      <c r="B127" s="69" t="s">
        <v>491</v>
      </c>
    </row>
    <row r="128" spans="1:2">
      <c r="A128" s="67" t="s">
        <v>492</v>
      </c>
      <c r="B128" s="69" t="s">
        <v>493</v>
      </c>
    </row>
    <row r="129" spans="1:2">
      <c r="A129" s="67" t="s">
        <v>494</v>
      </c>
      <c r="B129" s="69" t="s">
        <v>495</v>
      </c>
    </row>
    <row r="130" spans="1:2">
      <c r="A130" s="67" t="s">
        <v>496</v>
      </c>
      <c r="B130" s="69" t="s">
        <v>497</v>
      </c>
    </row>
    <row r="131" spans="1:2">
      <c r="A131" s="67" t="s">
        <v>498</v>
      </c>
      <c r="B131" s="69" t="s">
        <v>499</v>
      </c>
    </row>
    <row r="132" spans="1:2">
      <c r="A132" s="67" t="s">
        <v>500</v>
      </c>
      <c r="B132" s="69" t="s">
        <v>501</v>
      </c>
    </row>
    <row r="133" spans="1:2">
      <c r="A133" s="67" t="s">
        <v>502</v>
      </c>
      <c r="B133" s="69" t="s">
        <v>503</v>
      </c>
    </row>
    <row r="134" spans="1:2">
      <c r="A134" s="67" t="s">
        <v>504</v>
      </c>
      <c r="B134" s="69" t="s">
        <v>505</v>
      </c>
    </row>
    <row r="135" spans="1:2">
      <c r="A135" s="67" t="s">
        <v>506</v>
      </c>
      <c r="B135" s="69" t="s">
        <v>507</v>
      </c>
    </row>
    <row r="136" spans="1:2">
      <c r="A136" s="67" t="s">
        <v>508</v>
      </c>
      <c r="B136" s="69" t="s">
        <v>509</v>
      </c>
    </row>
    <row r="137" spans="1:2">
      <c r="A137" s="67" t="s">
        <v>510</v>
      </c>
      <c r="B137" s="69" t="s">
        <v>511</v>
      </c>
    </row>
    <row r="138" spans="1:2">
      <c r="A138" s="67" t="s">
        <v>512</v>
      </c>
      <c r="B138" s="69" t="s">
        <v>513</v>
      </c>
    </row>
    <row r="139" spans="1:2">
      <c r="A139" s="67" t="s">
        <v>514</v>
      </c>
      <c r="B139" s="69" t="s">
        <v>515</v>
      </c>
    </row>
    <row r="140" spans="1:2">
      <c r="A140" s="67" t="s">
        <v>516</v>
      </c>
      <c r="B140" s="69" t="s">
        <v>517</v>
      </c>
    </row>
    <row r="141" spans="1:2">
      <c r="A141" s="67" t="s">
        <v>518</v>
      </c>
      <c r="B141" s="69" t="s">
        <v>519</v>
      </c>
    </row>
    <row r="142" spans="1:2">
      <c r="A142" s="67" t="s">
        <v>520</v>
      </c>
      <c r="B142" s="69" t="s">
        <v>521</v>
      </c>
    </row>
    <row r="143" spans="1:2">
      <c r="A143" s="67" t="s">
        <v>522</v>
      </c>
      <c r="B143" s="69" t="s">
        <v>523</v>
      </c>
    </row>
    <row r="144" spans="1:2">
      <c r="A144" s="67" t="s">
        <v>524</v>
      </c>
      <c r="B144" s="69" t="s">
        <v>525</v>
      </c>
    </row>
    <row r="145" spans="1:2">
      <c r="A145" s="67" t="s">
        <v>526</v>
      </c>
      <c r="B145" s="69" t="s">
        <v>527</v>
      </c>
    </row>
    <row r="146" spans="1:2">
      <c r="A146" s="67" t="s">
        <v>528</v>
      </c>
      <c r="B146" s="69" t="s">
        <v>529</v>
      </c>
    </row>
    <row r="147" spans="1:2">
      <c r="A147" s="67" t="s">
        <v>530</v>
      </c>
      <c r="B147" s="69" t="s">
        <v>531</v>
      </c>
    </row>
    <row r="148" spans="1:2">
      <c r="A148" s="67" t="s">
        <v>532</v>
      </c>
      <c r="B148" s="69" t="s">
        <v>533</v>
      </c>
    </row>
    <row r="149" spans="1:2">
      <c r="A149" s="67" t="s">
        <v>534</v>
      </c>
      <c r="B149" s="69" t="s">
        <v>535</v>
      </c>
    </row>
    <row r="150" spans="1:2">
      <c r="A150" s="67" t="s">
        <v>536</v>
      </c>
      <c r="B150" s="69" t="s">
        <v>537</v>
      </c>
    </row>
    <row r="151" spans="1:2">
      <c r="A151" s="67" t="s">
        <v>538</v>
      </c>
      <c r="B151" s="69" t="s">
        <v>539</v>
      </c>
    </row>
    <row r="152" spans="1:2">
      <c r="A152" s="67" t="s">
        <v>540</v>
      </c>
      <c r="B152" s="69" t="s">
        <v>541</v>
      </c>
    </row>
    <row r="153" spans="1:2">
      <c r="A153" s="67" t="s">
        <v>542</v>
      </c>
      <c r="B153" s="69" t="s">
        <v>543</v>
      </c>
    </row>
    <row r="154" spans="1:2">
      <c r="A154" s="67" t="s">
        <v>544</v>
      </c>
      <c r="B154" s="69" t="s">
        <v>545</v>
      </c>
    </row>
    <row r="155" spans="1:2">
      <c r="A155" s="67" t="s">
        <v>546</v>
      </c>
      <c r="B155" s="69" t="s">
        <v>547</v>
      </c>
    </row>
    <row r="156" spans="1:2">
      <c r="A156" s="67" t="s">
        <v>548</v>
      </c>
      <c r="B156" s="69" t="s">
        <v>549</v>
      </c>
    </row>
    <row r="157" spans="1:2">
      <c r="A157" s="67" t="s">
        <v>550</v>
      </c>
      <c r="B157" s="69" t="s">
        <v>551</v>
      </c>
    </row>
    <row r="158" spans="1:2">
      <c r="A158" s="67" t="s">
        <v>552</v>
      </c>
      <c r="B158" s="69" t="s">
        <v>553</v>
      </c>
    </row>
    <row r="159" spans="1:2">
      <c r="A159" s="67" t="s">
        <v>554</v>
      </c>
      <c r="B159" s="69" t="s">
        <v>555</v>
      </c>
    </row>
    <row r="160" spans="1:2">
      <c r="A160" s="67" t="s">
        <v>556</v>
      </c>
      <c r="B160" s="69" t="s">
        <v>557</v>
      </c>
    </row>
    <row r="161" spans="1:2">
      <c r="A161" s="67" t="s">
        <v>558</v>
      </c>
      <c r="B161" s="69" t="s">
        <v>559</v>
      </c>
    </row>
    <row r="162" spans="1:2">
      <c r="A162" s="67" t="s">
        <v>560</v>
      </c>
      <c r="B162" s="69" t="s">
        <v>561</v>
      </c>
    </row>
    <row r="163" spans="1:2">
      <c r="A163" s="67" t="s">
        <v>562</v>
      </c>
      <c r="B163" s="69" t="s">
        <v>563</v>
      </c>
    </row>
    <row r="164" spans="1:2">
      <c r="A164" s="67" t="s">
        <v>564</v>
      </c>
      <c r="B164" s="69" t="s">
        <v>565</v>
      </c>
    </row>
    <row r="165" spans="1:2">
      <c r="A165" s="67" t="s">
        <v>566</v>
      </c>
      <c r="B165" s="69" t="s">
        <v>567</v>
      </c>
    </row>
    <row r="166" spans="1:2">
      <c r="A166" s="67" t="s">
        <v>568</v>
      </c>
      <c r="B166" s="69" t="s">
        <v>569</v>
      </c>
    </row>
    <row r="167" spans="1:2">
      <c r="A167" s="67" t="s">
        <v>570</v>
      </c>
      <c r="B167" s="69" t="s">
        <v>571</v>
      </c>
    </row>
    <row r="168" spans="1:2">
      <c r="A168" s="67" t="s">
        <v>572</v>
      </c>
      <c r="B168" s="69" t="s">
        <v>573</v>
      </c>
    </row>
    <row r="169" spans="1:2">
      <c r="A169" s="67" t="s">
        <v>574</v>
      </c>
      <c r="B169" s="69" t="s">
        <v>575</v>
      </c>
    </row>
    <row r="170" spans="1:2">
      <c r="A170" s="67" t="s">
        <v>576</v>
      </c>
      <c r="B170" s="69" t="s">
        <v>577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melissa.nader@undp.org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MPTF_00006_00984</ProjectId>
    <FundCode xmlns="f9695bc1-6109-4dcd-a27a-f8a0370b00e2">MPTF_00006</FundCode>
    <Comments xmlns="f9695bc1-6109-4dcd-a27a-f8a0370b00e2">Financial Annual Report 2023 </Comments>
    <Active xmlns="f9695bc1-6109-4dcd-a27a-f8a0370b00e2">Yes</Active>
    <DocumentDate xmlns="b1528a4b-5ccb-40f7-a09e-43427183cd95">2023-11-14T08:00:00+00:00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54EB7-5DB4-40A6-AEE8-186D72BF95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69F4A42-223F-48BE-84FF-E37B0AA3ED1E}"/>
</file>

<file path=customXml/itemProps3.xml><?xml version="1.0" encoding="utf-8"?>
<ds:datastoreItem xmlns:ds="http://schemas.openxmlformats.org/officeDocument/2006/customXml" ds:itemID="{58D2AE27-346B-4D4E-BC3D-490234668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Tables</vt:lpstr>
      <vt:lpstr>2) By Category</vt:lpstr>
      <vt:lpstr>3) Explanatory Notes</vt:lpstr>
      <vt:lpstr>4) For PBSO Use</vt:lpstr>
      <vt:lpstr>5) For MPTF Use</vt:lpstr>
      <vt:lpstr>EXPENSES BY CATEGORY</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D 202309 PRJ 00140126 WAR CHILD Ver2.1.xlsx</dc:title>
  <dc:subject/>
  <dc:creator>Jelena Zelenovic</dc:creator>
  <cp:keywords/>
  <dc:description/>
  <cp:lastModifiedBy>Viviana Catalina Sosa Baez</cp:lastModifiedBy>
  <cp:revision/>
  <dcterms:created xsi:type="dcterms:W3CDTF">2017-11-15T21:17:43Z</dcterms:created>
  <dcterms:modified xsi:type="dcterms:W3CDTF">2023-11-14T16:18:33Z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