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scham\Downloads\MMU\PBF Cross Border\Reports\Annual Report Nov 2023\"/>
    </mc:Choice>
  </mc:AlternateContent>
  <xr:revisionPtr revIDLastSave="0" documentId="8_{B5070978-8B34-4692-ACA5-64F32F761B51}" xr6:coauthVersionLast="47" xr6:coauthVersionMax="47" xr10:uidLastSave="{00000000-0000-0000-0000-000000000000}"/>
  <bookViews>
    <workbookView xWindow="-110" yWindow="-110" windowWidth="19420" windowHeight="10420" xr2:uid="{00000000-000D-0000-FFFF-FFFF00000000}"/>
  </bookViews>
  <sheets>
    <sheet name="Report" sheetId="11" r:id="rId1"/>
    <sheet name="1) Budget Table" sheetId="1" r:id="rId2"/>
    <sheet name="2) By Category" sheetId="5" r:id="rId3"/>
    <sheet name="3) Explanatory Notes" sheetId="3" r:id="rId4"/>
    <sheet name="4) -For PBSO Use-" sheetId="6" r:id="rId5"/>
    <sheet name="5) -For MPTF Use-" sheetId="4" r:id="rId6"/>
    <sheet name="FAOGM" sheetId="9" state="hidden" r:id="rId7"/>
    <sheet name="FAOSN" sheetId="10" state="hidden" r:id="rId8"/>
    <sheet name="Dropdowns" sheetId="8" state="hidden" r:id="rId9"/>
    <sheet name="Sheet2" sheetId="7" state="hidden" r:id="rId10"/>
  </sheets>
  <definedNames>
    <definedName name="_Toc298945693_1">#REF!</definedName>
    <definedName name="_Toc298945694_1_1">#REF!</definedName>
    <definedName name="_Toc299549262_1">#REF!</definedName>
    <definedName name="_Toc299549263_1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0" i="11" l="1"/>
  <c r="G84" i="11"/>
  <c r="G58" i="11"/>
  <c r="G48" i="11"/>
  <c r="H79" i="11" l="1"/>
  <c r="J79" i="11" s="1"/>
  <c r="H80" i="11"/>
  <c r="J80" i="11" s="1"/>
  <c r="H17" i="11"/>
  <c r="J17" i="11" s="1"/>
  <c r="H24" i="11"/>
  <c r="J24" i="11" s="1"/>
  <c r="H27" i="11"/>
  <c r="H28" i="11"/>
  <c r="J28" i="11" s="1"/>
  <c r="H12" i="11"/>
  <c r="J12" i="11" s="1"/>
  <c r="H31" i="11"/>
  <c r="J31" i="11" s="1"/>
  <c r="H32" i="11"/>
  <c r="J32" i="11" s="1"/>
  <c r="H14" i="11"/>
  <c r="J14" i="11" s="1"/>
  <c r="H19" i="11"/>
  <c r="J19" i="11" s="1"/>
  <c r="H36" i="11"/>
  <c r="J36" i="11" s="1"/>
  <c r="H20" i="11"/>
  <c r="J20" i="11" s="1"/>
  <c r="H35" i="11"/>
  <c r="H23" i="11"/>
  <c r="J23" i="11" s="1"/>
  <c r="H78" i="11"/>
  <c r="J78" i="11" s="1"/>
  <c r="H100" i="11"/>
  <c r="J100" i="11" s="1"/>
  <c r="E101" i="11"/>
  <c r="F101" i="11"/>
  <c r="G101" i="11"/>
  <c r="E25" i="11"/>
  <c r="F25" i="11"/>
  <c r="G25" i="11"/>
  <c r="E95" i="11"/>
  <c r="F95" i="11"/>
  <c r="G95" i="11"/>
  <c r="H94" i="11"/>
  <c r="H95" i="11" s="1"/>
  <c r="J95" i="11" s="1"/>
  <c r="E92" i="11"/>
  <c r="F92" i="11"/>
  <c r="G92" i="11"/>
  <c r="I92" i="11"/>
  <c r="H91" i="11"/>
  <c r="J91" i="11" s="1"/>
  <c r="H90" i="11"/>
  <c r="J90" i="11" s="1"/>
  <c r="H89" i="11"/>
  <c r="J89" i="11" s="1"/>
  <c r="H88" i="11"/>
  <c r="J88" i="11" s="1"/>
  <c r="H87" i="11"/>
  <c r="J87" i="11" s="1"/>
  <c r="H86" i="11"/>
  <c r="J86" i="11" s="1"/>
  <c r="H85" i="11"/>
  <c r="J85" i="11" s="1"/>
  <c r="H84" i="11"/>
  <c r="J84" i="11" s="1"/>
  <c r="H83" i="11"/>
  <c r="J83" i="11" s="1"/>
  <c r="E81" i="11"/>
  <c r="F81" i="11"/>
  <c r="G81" i="11"/>
  <c r="I81" i="11"/>
  <c r="E74" i="11"/>
  <c r="F74" i="11"/>
  <c r="G74" i="11"/>
  <c r="I74" i="11"/>
  <c r="H73" i="11"/>
  <c r="J73" i="11" s="1"/>
  <c r="H72" i="11"/>
  <c r="J72" i="11" s="1"/>
  <c r="H71" i="11"/>
  <c r="J71" i="11" s="1"/>
  <c r="H70" i="11"/>
  <c r="J70" i="11" s="1"/>
  <c r="H69" i="11"/>
  <c r="J69" i="11" s="1"/>
  <c r="H68" i="11"/>
  <c r="J68" i="11" s="1"/>
  <c r="E66" i="11"/>
  <c r="F66" i="11"/>
  <c r="G66" i="11"/>
  <c r="I66" i="11"/>
  <c r="H65" i="11"/>
  <c r="J65" i="11" s="1"/>
  <c r="H64" i="11"/>
  <c r="J64" i="11" s="1"/>
  <c r="E62" i="11"/>
  <c r="F62" i="11"/>
  <c r="G62" i="11"/>
  <c r="I62" i="11"/>
  <c r="D62" i="11"/>
  <c r="H61" i="11"/>
  <c r="J61" i="11" s="1"/>
  <c r="H60" i="11"/>
  <c r="J60" i="11" s="1"/>
  <c r="H59" i="11"/>
  <c r="J59" i="11" s="1"/>
  <c r="H58" i="11"/>
  <c r="J58" i="11" s="1"/>
  <c r="H57" i="11"/>
  <c r="J57" i="11" s="1"/>
  <c r="H56" i="11"/>
  <c r="J56" i="11" s="1"/>
  <c r="H55" i="11"/>
  <c r="J55" i="11" s="1"/>
  <c r="H54" i="11"/>
  <c r="J54" i="11" s="1"/>
  <c r="H53" i="11"/>
  <c r="I51" i="11"/>
  <c r="E51" i="11"/>
  <c r="F51" i="11"/>
  <c r="G51" i="11"/>
  <c r="H50" i="11"/>
  <c r="J50" i="11" s="1"/>
  <c r="H49" i="11"/>
  <c r="J49" i="11" s="1"/>
  <c r="H48" i="11"/>
  <c r="J48" i="11" s="1"/>
  <c r="H47" i="11"/>
  <c r="J47" i="11" s="1"/>
  <c r="H46" i="11"/>
  <c r="J46" i="11" s="1"/>
  <c r="H45" i="11"/>
  <c r="J45" i="11" s="1"/>
  <c r="H44" i="11"/>
  <c r="J44" i="11" s="1"/>
  <c r="H43" i="11"/>
  <c r="J43" i="11" s="1"/>
  <c r="H42" i="11"/>
  <c r="J42" i="11" s="1"/>
  <c r="H41" i="11"/>
  <c r="J41" i="11" s="1"/>
  <c r="E37" i="11"/>
  <c r="F37" i="11"/>
  <c r="G37" i="11"/>
  <c r="I37" i="11"/>
  <c r="E33" i="11"/>
  <c r="F33" i="11"/>
  <c r="G33" i="11"/>
  <c r="I33" i="11"/>
  <c r="E29" i="11"/>
  <c r="F29" i="11"/>
  <c r="G29" i="11"/>
  <c r="I29" i="11"/>
  <c r="E15" i="11"/>
  <c r="F15" i="11"/>
  <c r="G15" i="11"/>
  <c r="I15" i="11"/>
  <c r="E21" i="11"/>
  <c r="F21" i="11"/>
  <c r="G21" i="11"/>
  <c r="I21" i="11"/>
  <c r="H97" i="11" l="1"/>
  <c r="H98" i="11"/>
  <c r="J98" i="11" s="1"/>
  <c r="H99" i="11"/>
  <c r="J99" i="11" s="1"/>
  <c r="H11" i="11"/>
  <c r="J11" i="11" s="1"/>
  <c r="H13" i="11"/>
  <c r="J13" i="11" s="1"/>
  <c r="E109" i="11"/>
  <c r="E123" i="11" s="1"/>
  <c r="F109" i="11"/>
  <c r="F123" i="11" s="1"/>
  <c r="G109" i="11"/>
  <c r="G123" i="11" s="1"/>
  <c r="H29" i="11"/>
  <c r="J29" i="11" s="1"/>
  <c r="H25" i="11"/>
  <c r="J25" i="11" s="1"/>
  <c r="J94" i="11"/>
  <c r="H62" i="11"/>
  <c r="J62" i="11" s="1"/>
  <c r="J53" i="11"/>
  <c r="H33" i="11"/>
  <c r="J33" i="11" s="1"/>
  <c r="J27" i="11"/>
  <c r="H92" i="11"/>
  <c r="J92" i="11" s="1"/>
  <c r="H81" i="11"/>
  <c r="J81" i="11" s="1"/>
  <c r="H74" i="11"/>
  <c r="J74" i="11" s="1"/>
  <c r="H66" i="11"/>
  <c r="J66" i="11" s="1"/>
  <c r="H51" i="11"/>
  <c r="J51" i="11" s="1"/>
  <c r="H37" i="11"/>
  <c r="J37" i="11" s="1"/>
  <c r="J35" i="11"/>
  <c r="G108" i="11"/>
  <c r="F108" i="11"/>
  <c r="E108" i="11"/>
  <c r="D108" i="11"/>
  <c r="D95" i="11"/>
  <c r="D92" i="11"/>
  <c r="D81" i="11"/>
  <c r="D74" i="11"/>
  <c r="D66" i="11"/>
  <c r="D51" i="11"/>
  <c r="D37" i="11"/>
  <c r="D33" i="11"/>
  <c r="D29" i="11"/>
  <c r="D25" i="11"/>
  <c r="G137" i="1"/>
  <c r="H147" i="1"/>
  <c r="G147" i="1"/>
  <c r="F147" i="1"/>
  <c r="E147" i="1"/>
  <c r="D147" i="1"/>
  <c r="H101" i="11" l="1"/>
  <c r="J101" i="11" s="1"/>
  <c r="J97" i="11"/>
  <c r="H18" i="11"/>
  <c r="D21" i="11"/>
  <c r="H15" i="11"/>
  <c r="J15" i="11" s="1"/>
  <c r="D15" i="11"/>
  <c r="D101" i="11"/>
  <c r="F110" i="11"/>
  <c r="G95" i="5"/>
  <c r="D109" i="11" l="1"/>
  <c r="D110" i="11" s="1"/>
  <c r="D124" i="11" s="1"/>
  <c r="J18" i="11"/>
  <c r="H21" i="11"/>
  <c r="F111" i="11"/>
  <c r="F125" i="11" s="1"/>
  <c r="F124" i="11"/>
  <c r="G110" i="11"/>
  <c r="E110" i="11"/>
  <c r="G147" i="5"/>
  <c r="H109" i="11" l="1"/>
  <c r="H123" i="11" s="1"/>
  <c r="D123" i="11"/>
  <c r="D111" i="11"/>
  <c r="E111" i="11"/>
  <c r="E125" i="11" s="1"/>
  <c r="E124" i="11"/>
  <c r="G111" i="11"/>
  <c r="G125" i="11" s="1"/>
  <c r="G124" i="11"/>
  <c r="H110" i="11"/>
  <c r="D235" i="5"/>
  <c r="D225" i="5"/>
  <c r="D214" i="5"/>
  <c r="D203" i="5"/>
  <c r="D192" i="5"/>
  <c r="D181" i="5"/>
  <c r="D169" i="5"/>
  <c r="D158" i="5"/>
  <c r="D147" i="5"/>
  <c r="D136" i="5"/>
  <c r="D124" i="5"/>
  <c r="D113" i="5"/>
  <c r="D102" i="5"/>
  <c r="D91" i="5"/>
  <c r="D79" i="5"/>
  <c r="D68" i="5"/>
  <c r="D57" i="5"/>
  <c r="D46" i="5"/>
  <c r="D35" i="5"/>
  <c r="D24" i="5"/>
  <c r="D125" i="11" l="1"/>
  <c r="H111" i="11"/>
  <c r="H124" i="11"/>
  <c r="D232" i="5"/>
  <c r="E231" i="5"/>
  <c r="G230" i="5"/>
  <c r="F230" i="5"/>
  <c r="E230" i="5"/>
  <c r="D126" i="1"/>
  <c r="D74" i="1"/>
  <c r="D64" i="1"/>
  <c r="D54" i="1"/>
  <c r="D34" i="1"/>
  <c r="D24" i="1"/>
  <c r="D234" i="5"/>
  <c r="D230" i="5"/>
  <c r="D233" i="5"/>
  <c r="H125" i="11" l="1"/>
  <c r="D204" i="1"/>
  <c r="D233" i="1" l="1"/>
  <c r="J204" i="1"/>
  <c r="L147" i="1"/>
  <c r="J139" i="1"/>
  <c r="J56" i="5" l="1"/>
  <c r="J55" i="5"/>
  <c r="J54" i="5"/>
  <c r="J53" i="5"/>
  <c r="J52" i="5"/>
  <c r="J51" i="5"/>
  <c r="J50" i="5"/>
  <c r="J23" i="5"/>
  <c r="J22" i="5"/>
  <c r="J21" i="5"/>
  <c r="J20" i="5"/>
  <c r="J19" i="5"/>
  <c r="J18" i="5"/>
  <c r="F236" i="5"/>
  <c r="E236" i="5"/>
  <c r="F235" i="5"/>
  <c r="E235" i="5"/>
  <c r="F234" i="5"/>
  <c r="E234" i="5"/>
  <c r="G233" i="5"/>
  <c r="F233" i="5"/>
  <c r="E233" i="5"/>
  <c r="G232" i="5"/>
  <c r="F232" i="5"/>
  <c r="E232" i="5"/>
  <c r="F231" i="5"/>
  <c r="J203" i="1"/>
  <c r="J202" i="1"/>
  <c r="J136" i="1"/>
  <c r="J135" i="1"/>
  <c r="J134" i="1"/>
  <c r="J133" i="1"/>
  <c r="J132" i="1"/>
  <c r="J131" i="1"/>
  <c r="J130" i="1"/>
  <c r="J129" i="1"/>
  <c r="J128" i="1"/>
  <c r="J125" i="1"/>
  <c r="J124" i="1"/>
  <c r="J123" i="1"/>
  <c r="J118" i="1"/>
  <c r="J117" i="1"/>
  <c r="J116" i="1"/>
  <c r="J115" i="1"/>
  <c r="J114" i="1"/>
  <c r="J113" i="1"/>
  <c r="J110" i="1"/>
  <c r="J109" i="1"/>
  <c r="J108" i="1"/>
  <c r="J107" i="1"/>
  <c r="J106" i="1"/>
  <c r="J105" i="1"/>
  <c r="J104" i="1"/>
  <c r="J103" i="1"/>
  <c r="J100" i="1"/>
  <c r="J99" i="1"/>
  <c r="J98" i="1"/>
  <c r="J97" i="1"/>
  <c r="J96" i="1"/>
  <c r="J95" i="1"/>
  <c r="J94" i="1"/>
  <c r="J93" i="1"/>
  <c r="J92" i="1"/>
  <c r="J91" i="1"/>
  <c r="J90" i="1"/>
  <c r="J87" i="1"/>
  <c r="J86" i="1"/>
  <c r="J85" i="1"/>
  <c r="J84" i="1"/>
  <c r="J83" i="1"/>
  <c r="J82" i="1"/>
  <c r="J81" i="1"/>
  <c r="J80" i="1"/>
  <c r="J79" i="1"/>
  <c r="J78" i="1"/>
  <c r="J73" i="1"/>
  <c r="J72" i="1"/>
  <c r="J71" i="1"/>
  <c r="J70" i="1"/>
  <c r="J69" i="1"/>
  <c r="J68" i="1"/>
  <c r="J67" i="1"/>
  <c r="J66" i="1"/>
  <c r="J63" i="1"/>
  <c r="J62" i="1"/>
  <c r="J61" i="1"/>
  <c r="J60" i="1"/>
  <c r="J59" i="1"/>
  <c r="J58" i="1"/>
  <c r="J57" i="1"/>
  <c r="I57" i="5"/>
  <c r="H57" i="5"/>
  <c r="G57" i="5"/>
  <c r="F57" i="5"/>
  <c r="E57" i="5"/>
  <c r="K126" i="1" l="1"/>
  <c r="K137" i="1"/>
  <c r="F237" i="5"/>
  <c r="E237" i="5"/>
  <c r="K119" i="1"/>
  <c r="K88" i="1"/>
  <c r="K74" i="1"/>
  <c r="F238" i="5" l="1"/>
  <c r="F239" i="5" s="1"/>
  <c r="E238" i="5"/>
  <c r="E239" i="5" s="1"/>
  <c r="J56" i="1"/>
  <c r="J49" i="1"/>
  <c r="J48" i="1"/>
  <c r="J47" i="1"/>
  <c r="J46" i="1"/>
  <c r="J39" i="1"/>
  <c r="J38" i="1"/>
  <c r="J37" i="1"/>
  <c r="J36" i="1"/>
  <c r="J31" i="1"/>
  <c r="J30" i="1"/>
  <c r="J29" i="1"/>
  <c r="J28" i="1"/>
  <c r="J27" i="1"/>
  <c r="J26" i="1"/>
  <c r="J21" i="1"/>
  <c r="J20" i="1"/>
  <c r="J19" i="1"/>
  <c r="J18" i="1"/>
  <c r="J17" i="1"/>
  <c r="J16" i="1"/>
  <c r="G122" i="5" l="1"/>
  <c r="G123" i="5"/>
  <c r="G118" i="5"/>
  <c r="G231" i="5" s="1"/>
  <c r="G100" i="5"/>
  <c r="G235" i="5" l="1"/>
  <c r="G101" i="5"/>
  <c r="G236" i="5" s="1"/>
  <c r="G99" i="5" l="1"/>
  <c r="G234" i="5" s="1"/>
  <c r="G158" i="5" l="1"/>
  <c r="J235" i="5" l="1"/>
  <c r="J234" i="5"/>
  <c r="J233" i="5"/>
  <c r="J232" i="5"/>
  <c r="J231" i="5"/>
  <c r="J205" i="1"/>
  <c r="J198" i="1"/>
  <c r="J197" i="1"/>
  <c r="J196" i="1"/>
  <c r="J195" i="1"/>
  <c r="J194" i="1"/>
  <c r="J193" i="1"/>
  <c r="J192" i="1"/>
  <c r="J191" i="1"/>
  <c r="J188" i="1"/>
  <c r="J187" i="1"/>
  <c r="J186" i="1"/>
  <c r="J185" i="1"/>
  <c r="J184" i="1"/>
  <c r="J183" i="1"/>
  <c r="J182" i="1"/>
  <c r="J181" i="1"/>
  <c r="J178" i="1"/>
  <c r="J177" i="1"/>
  <c r="J176" i="1"/>
  <c r="J175" i="1"/>
  <c r="J174" i="1"/>
  <c r="J173" i="1"/>
  <c r="J172" i="1"/>
  <c r="J171" i="1"/>
  <c r="J168" i="1"/>
  <c r="J167" i="1"/>
  <c r="J166" i="1"/>
  <c r="J165" i="1"/>
  <c r="J164" i="1"/>
  <c r="J163" i="1"/>
  <c r="J162" i="1"/>
  <c r="J161" i="1"/>
  <c r="J156" i="1"/>
  <c r="J155" i="1"/>
  <c r="J154" i="1"/>
  <c r="J153" i="1"/>
  <c r="J152" i="1"/>
  <c r="J151" i="1"/>
  <c r="J150" i="1"/>
  <c r="J149" i="1"/>
  <c r="J146" i="1"/>
  <c r="J145" i="1"/>
  <c r="J144" i="1"/>
  <c r="J143" i="1"/>
  <c r="J142" i="1"/>
  <c r="J141" i="1"/>
  <c r="J140" i="1"/>
  <c r="J53" i="1"/>
  <c r="J52" i="1"/>
  <c r="J51" i="1"/>
  <c r="J50" i="1"/>
  <c r="J43" i="1"/>
  <c r="J42" i="1"/>
  <c r="J41" i="1"/>
  <c r="J40" i="1"/>
  <c r="J33" i="1"/>
  <c r="J32" i="1"/>
  <c r="J23" i="1"/>
  <c r="J147" i="1" l="1"/>
  <c r="K147" i="1"/>
  <c r="F21" i="4"/>
  <c r="H224" i="1"/>
  <c r="H216" i="1"/>
  <c r="H206" i="1"/>
  <c r="H199" i="1"/>
  <c r="H189" i="1"/>
  <c r="H179" i="1"/>
  <c r="H169" i="1"/>
  <c r="H157" i="1"/>
  <c r="H137" i="1"/>
  <c r="H126" i="1"/>
  <c r="H119" i="1"/>
  <c r="H111" i="1"/>
  <c r="H101" i="1"/>
  <c r="H88" i="1"/>
  <c r="H74" i="1"/>
  <c r="H64" i="1"/>
  <c r="H54" i="1"/>
  <c r="H44" i="1"/>
  <c r="H34" i="1"/>
  <c r="H24" i="1"/>
  <c r="H217" i="1" l="1"/>
  <c r="H218" i="1" s="1"/>
  <c r="H219" i="1" s="1"/>
  <c r="F13" i="4" l="1"/>
  <c r="F10" i="4"/>
  <c r="G225" i="5"/>
  <c r="F225" i="5"/>
  <c r="G136" i="5"/>
  <c r="F136" i="5"/>
  <c r="E136" i="5"/>
  <c r="F124" i="5"/>
  <c r="E124" i="5"/>
  <c r="G113" i="5"/>
  <c r="F113" i="5"/>
  <c r="E113" i="5"/>
  <c r="G102" i="5"/>
  <c r="F102" i="5"/>
  <c r="E102" i="5"/>
  <c r="F91" i="5"/>
  <c r="E91" i="5"/>
  <c r="G79" i="5"/>
  <c r="F79" i="5"/>
  <c r="E79" i="5"/>
  <c r="G68" i="5"/>
  <c r="F68" i="5"/>
  <c r="G46" i="5"/>
  <c r="F46" i="5"/>
  <c r="E46" i="5"/>
  <c r="G35" i="5"/>
  <c r="F35" i="5"/>
  <c r="E35" i="5"/>
  <c r="G24" i="5"/>
  <c r="F24" i="5"/>
  <c r="G13" i="5"/>
  <c r="G224" i="1" l="1"/>
  <c r="G216" i="1"/>
  <c r="G199" i="1"/>
  <c r="G189" i="1"/>
  <c r="G179" i="1"/>
  <c r="G169" i="1"/>
  <c r="G157" i="1"/>
  <c r="G150" i="5"/>
  <c r="G139" i="5"/>
  <c r="G148" i="5" s="1"/>
  <c r="G24" i="1"/>
  <c r="G16" i="5" s="1"/>
  <c r="G34" i="1"/>
  <c r="G27" i="5" s="1"/>
  <c r="G44" i="1"/>
  <c r="G38" i="5" s="1"/>
  <c r="G54" i="1"/>
  <c r="G49" i="5" s="1"/>
  <c r="G64" i="1"/>
  <c r="G60" i="5" s="1"/>
  <c r="G74" i="1"/>
  <c r="G71" i="5" s="1"/>
  <c r="G88" i="1"/>
  <c r="G83" i="5" s="1"/>
  <c r="G91" i="5" s="1"/>
  <c r="G92" i="5" s="1"/>
  <c r="G101" i="1"/>
  <c r="G94" i="5" s="1"/>
  <c r="G103" i="5" s="1"/>
  <c r="G111" i="1"/>
  <c r="G119" i="1"/>
  <c r="G116" i="5" s="1"/>
  <c r="G126" i="1"/>
  <c r="G128" i="5" s="1"/>
  <c r="D206" i="1"/>
  <c r="E206" i="1"/>
  <c r="E217" i="5" s="1"/>
  <c r="F206" i="1"/>
  <c r="F217" i="5" s="1"/>
  <c r="D214" i="10"/>
  <c r="K209" i="10"/>
  <c r="I208" i="10"/>
  <c r="H208" i="10"/>
  <c r="G208" i="10"/>
  <c r="I207" i="10"/>
  <c r="H207" i="10"/>
  <c r="G207" i="10"/>
  <c r="I206" i="10"/>
  <c r="H206" i="10"/>
  <c r="G206" i="10"/>
  <c r="F205" i="10"/>
  <c r="E205" i="10"/>
  <c r="D205" i="10"/>
  <c r="F197" i="10"/>
  <c r="E197" i="10"/>
  <c r="D197" i="10"/>
  <c r="L187" i="10"/>
  <c r="I187" i="10"/>
  <c r="H187" i="10"/>
  <c r="G187" i="10"/>
  <c r="F187" i="10"/>
  <c r="E187" i="10"/>
  <c r="D187" i="10"/>
  <c r="J186" i="10"/>
  <c r="J185" i="10"/>
  <c r="J184" i="10"/>
  <c r="J183" i="10"/>
  <c r="L180" i="10"/>
  <c r="F180" i="10"/>
  <c r="E180" i="10"/>
  <c r="D180" i="10"/>
  <c r="J179" i="10"/>
  <c r="J178" i="10"/>
  <c r="J177" i="10"/>
  <c r="J176" i="10"/>
  <c r="J175" i="10"/>
  <c r="J174" i="10"/>
  <c r="J173" i="10"/>
  <c r="J172" i="10"/>
  <c r="L170" i="10"/>
  <c r="F170" i="10"/>
  <c r="E170" i="10"/>
  <c r="D170" i="10"/>
  <c r="J169" i="10"/>
  <c r="J168" i="10"/>
  <c r="J167" i="10"/>
  <c r="J166" i="10"/>
  <c r="J165" i="10"/>
  <c r="J164" i="10"/>
  <c r="J163" i="10"/>
  <c r="J162" i="10"/>
  <c r="L160" i="10"/>
  <c r="F160" i="10"/>
  <c r="E160" i="10"/>
  <c r="D160" i="10"/>
  <c r="J159" i="10"/>
  <c r="J158" i="10"/>
  <c r="J157" i="10"/>
  <c r="J156" i="10"/>
  <c r="J155" i="10"/>
  <c r="J154" i="10"/>
  <c r="J153" i="10"/>
  <c r="J152" i="10"/>
  <c r="L150" i="10"/>
  <c r="F150" i="10"/>
  <c r="E150" i="10"/>
  <c r="D150" i="10"/>
  <c r="J149" i="10"/>
  <c r="J148" i="10"/>
  <c r="J147" i="10"/>
  <c r="J146" i="10"/>
  <c r="J145" i="10"/>
  <c r="J144" i="10"/>
  <c r="J143" i="10"/>
  <c r="J142" i="10"/>
  <c r="L138" i="10"/>
  <c r="F138" i="10"/>
  <c r="E138" i="10"/>
  <c r="D138" i="10"/>
  <c r="J137" i="10"/>
  <c r="J136" i="10"/>
  <c r="J135" i="10"/>
  <c r="J134" i="10"/>
  <c r="J133" i="10"/>
  <c r="J132" i="10"/>
  <c r="J131" i="10"/>
  <c r="J130" i="10"/>
  <c r="L128" i="10"/>
  <c r="F128" i="10"/>
  <c r="E128" i="10"/>
  <c r="D128" i="10"/>
  <c r="J127" i="10"/>
  <c r="J126" i="10"/>
  <c r="J125" i="10"/>
  <c r="J124" i="10"/>
  <c r="J123" i="10"/>
  <c r="J122" i="10"/>
  <c r="J121" i="10"/>
  <c r="J120" i="10"/>
  <c r="L118" i="10"/>
  <c r="F118" i="10"/>
  <c r="E118" i="10"/>
  <c r="D118" i="10"/>
  <c r="J117" i="10"/>
  <c r="J116" i="10"/>
  <c r="J115" i="10"/>
  <c r="J114" i="10"/>
  <c r="J113" i="10"/>
  <c r="J112" i="10"/>
  <c r="J111" i="10"/>
  <c r="J110" i="10"/>
  <c r="L108" i="10"/>
  <c r="F108" i="10"/>
  <c r="E108" i="10"/>
  <c r="D108" i="10"/>
  <c r="J107" i="10"/>
  <c r="J106" i="10"/>
  <c r="J105" i="10"/>
  <c r="J104" i="10"/>
  <c r="J103" i="10"/>
  <c r="J102" i="10"/>
  <c r="J101" i="10"/>
  <c r="J100" i="10"/>
  <c r="L96" i="10"/>
  <c r="F96" i="10"/>
  <c r="E96" i="10"/>
  <c r="D96" i="10"/>
  <c r="J95" i="10"/>
  <c r="J94" i="10"/>
  <c r="J93" i="10"/>
  <c r="J92" i="10"/>
  <c r="J91" i="10"/>
  <c r="J90" i="10"/>
  <c r="J89" i="10"/>
  <c r="J88" i="10"/>
  <c r="L86" i="10"/>
  <c r="F86" i="10"/>
  <c r="E86" i="10"/>
  <c r="D86" i="10"/>
  <c r="J85" i="10"/>
  <c r="J84" i="10"/>
  <c r="J83" i="10"/>
  <c r="J82" i="10"/>
  <c r="J81" i="10"/>
  <c r="J80" i="10"/>
  <c r="J79" i="10"/>
  <c r="J78" i="10"/>
  <c r="L76" i="10"/>
  <c r="F76" i="10"/>
  <c r="E76" i="10"/>
  <c r="D76" i="10"/>
  <c r="J75" i="10"/>
  <c r="J74" i="10"/>
  <c r="J73" i="10"/>
  <c r="J72" i="10"/>
  <c r="J71" i="10"/>
  <c r="J70" i="10"/>
  <c r="J69" i="10"/>
  <c r="J68" i="10"/>
  <c r="L66" i="10"/>
  <c r="F66" i="10"/>
  <c r="E66" i="10"/>
  <c r="D66" i="10"/>
  <c r="J65" i="10"/>
  <c r="J64" i="10"/>
  <c r="J63" i="10"/>
  <c r="J62" i="10"/>
  <c r="J61" i="10"/>
  <c r="J60" i="10"/>
  <c r="J59" i="10"/>
  <c r="J58" i="10"/>
  <c r="L54" i="10"/>
  <c r="F54" i="10"/>
  <c r="E54" i="10"/>
  <c r="D54" i="10"/>
  <c r="J53" i="10"/>
  <c r="J52" i="10"/>
  <c r="J51" i="10"/>
  <c r="J50" i="10"/>
  <c r="J49" i="10"/>
  <c r="J48" i="10"/>
  <c r="J47" i="10"/>
  <c r="J46" i="10"/>
  <c r="L44" i="10"/>
  <c r="F44" i="10"/>
  <c r="E44" i="10"/>
  <c r="D44" i="10"/>
  <c r="J43" i="10"/>
  <c r="J42" i="10"/>
  <c r="J41" i="10"/>
  <c r="J40" i="10"/>
  <c r="J39" i="10"/>
  <c r="J38" i="10"/>
  <c r="J37" i="10"/>
  <c r="J36" i="10"/>
  <c r="L34" i="10"/>
  <c r="F34" i="10"/>
  <c r="E34" i="10"/>
  <c r="D34" i="10"/>
  <c r="J33" i="10"/>
  <c r="J32" i="10"/>
  <c r="J31" i="10"/>
  <c r="J30" i="10"/>
  <c r="J29" i="10"/>
  <c r="J28" i="10"/>
  <c r="J27" i="10"/>
  <c r="J26" i="10"/>
  <c r="L24" i="10"/>
  <c r="F24" i="10"/>
  <c r="E24" i="10"/>
  <c r="D24" i="10"/>
  <c r="J23" i="10"/>
  <c r="J22" i="10"/>
  <c r="J21" i="10"/>
  <c r="J20" i="10"/>
  <c r="J19" i="10"/>
  <c r="J18" i="10"/>
  <c r="J17" i="10"/>
  <c r="J16" i="10"/>
  <c r="K209" i="9"/>
  <c r="I208" i="9"/>
  <c r="H208" i="9"/>
  <c r="G208" i="9"/>
  <c r="I207" i="9"/>
  <c r="H207" i="9"/>
  <c r="G207" i="9"/>
  <c r="I206" i="9"/>
  <c r="H206" i="9"/>
  <c r="G206" i="9"/>
  <c r="F205" i="9"/>
  <c r="E205" i="9"/>
  <c r="D205" i="9"/>
  <c r="F197" i="9"/>
  <c r="E197" i="9"/>
  <c r="D197" i="9"/>
  <c r="L187" i="9"/>
  <c r="I187" i="9"/>
  <c r="H187" i="9"/>
  <c r="G187" i="9"/>
  <c r="F187" i="9"/>
  <c r="E187" i="9"/>
  <c r="D187" i="9"/>
  <c r="J186" i="9"/>
  <c r="J185" i="9"/>
  <c r="J184" i="9"/>
  <c r="J183" i="9"/>
  <c r="L180" i="9"/>
  <c r="F180" i="9"/>
  <c r="E180" i="9"/>
  <c r="D180" i="9"/>
  <c r="J179" i="9"/>
  <c r="J178" i="9"/>
  <c r="J177" i="9"/>
  <c r="J176" i="9"/>
  <c r="J175" i="9"/>
  <c r="J174" i="9"/>
  <c r="J173" i="9"/>
  <c r="J172" i="9"/>
  <c r="L170" i="9"/>
  <c r="F170" i="9"/>
  <c r="E170" i="9"/>
  <c r="D170" i="9"/>
  <c r="J169" i="9"/>
  <c r="J168" i="9"/>
  <c r="J167" i="9"/>
  <c r="J166" i="9"/>
  <c r="J165" i="9"/>
  <c r="J164" i="9"/>
  <c r="J163" i="9"/>
  <c r="J162" i="9"/>
  <c r="L160" i="9"/>
  <c r="F160" i="9"/>
  <c r="E160" i="9"/>
  <c r="D160" i="9"/>
  <c r="J159" i="9"/>
  <c r="J158" i="9"/>
  <c r="J157" i="9"/>
  <c r="J156" i="9"/>
  <c r="J155" i="9"/>
  <c r="J154" i="9"/>
  <c r="J153" i="9"/>
  <c r="J152" i="9"/>
  <c r="L150" i="9"/>
  <c r="F150" i="9"/>
  <c r="E150" i="9"/>
  <c r="D150" i="9"/>
  <c r="J149" i="9"/>
  <c r="J148" i="9"/>
  <c r="J147" i="9"/>
  <c r="J146" i="9"/>
  <c r="J145" i="9"/>
  <c r="J144" i="9"/>
  <c r="J143" i="9"/>
  <c r="J142" i="9"/>
  <c r="L138" i="9"/>
  <c r="F138" i="9"/>
  <c r="E138" i="9"/>
  <c r="D138" i="9"/>
  <c r="J137" i="9"/>
  <c r="J136" i="9"/>
  <c r="J135" i="9"/>
  <c r="J134" i="9"/>
  <c r="J133" i="9"/>
  <c r="J132" i="9"/>
  <c r="J131" i="9"/>
  <c r="J130" i="9"/>
  <c r="L128" i="9"/>
  <c r="F128" i="9"/>
  <c r="E128" i="9"/>
  <c r="D128" i="9"/>
  <c r="J127" i="9"/>
  <c r="J126" i="9"/>
  <c r="J125" i="9"/>
  <c r="J124" i="9"/>
  <c r="J123" i="9"/>
  <c r="J122" i="9"/>
  <c r="J121" i="9"/>
  <c r="J120" i="9"/>
  <c r="L118" i="9"/>
  <c r="F118" i="9"/>
  <c r="E118" i="9"/>
  <c r="D118" i="9"/>
  <c r="J117" i="9"/>
  <c r="J116" i="9"/>
  <c r="J115" i="9"/>
  <c r="J114" i="9"/>
  <c r="J113" i="9"/>
  <c r="J112" i="9"/>
  <c r="J111" i="9"/>
  <c r="J110" i="9"/>
  <c r="L108" i="9"/>
  <c r="F108" i="9"/>
  <c r="E108" i="9"/>
  <c r="D108" i="9"/>
  <c r="J107" i="9"/>
  <c r="J106" i="9"/>
  <c r="J105" i="9"/>
  <c r="J104" i="9"/>
  <c r="J103" i="9"/>
  <c r="J102" i="9"/>
  <c r="J101" i="9"/>
  <c r="J100" i="9"/>
  <c r="L96" i="9"/>
  <c r="F96" i="9"/>
  <c r="E96" i="9"/>
  <c r="D96" i="9"/>
  <c r="J95" i="9"/>
  <c r="J94" i="9"/>
  <c r="J93" i="9"/>
  <c r="J92" i="9"/>
  <c r="J91" i="9"/>
  <c r="J90" i="9"/>
  <c r="J89" i="9"/>
  <c r="J88" i="9"/>
  <c r="L86" i="9"/>
  <c r="F86" i="9"/>
  <c r="E86" i="9"/>
  <c r="D86" i="9"/>
  <c r="J85" i="9"/>
  <c r="J84" i="9"/>
  <c r="J83" i="9"/>
  <c r="J82" i="9"/>
  <c r="J81" i="9"/>
  <c r="J80" i="9"/>
  <c r="J79" i="9"/>
  <c r="J78" i="9"/>
  <c r="L76" i="9"/>
  <c r="F76" i="9"/>
  <c r="E76" i="9"/>
  <c r="D76" i="9"/>
  <c r="J75" i="9"/>
  <c r="J74" i="9"/>
  <c r="J73" i="9"/>
  <c r="J72" i="9"/>
  <c r="J71" i="9"/>
  <c r="J70" i="9"/>
  <c r="J69" i="9"/>
  <c r="J68" i="9"/>
  <c r="L66" i="9"/>
  <c r="F66" i="9"/>
  <c r="E66" i="9"/>
  <c r="D66" i="9"/>
  <c r="J65" i="9"/>
  <c r="J64" i="9"/>
  <c r="J63" i="9"/>
  <c r="J62" i="9"/>
  <c r="J61" i="9"/>
  <c r="J60" i="9"/>
  <c r="J59" i="9"/>
  <c r="J58" i="9"/>
  <c r="L54" i="9"/>
  <c r="F54" i="9"/>
  <c r="E54" i="9"/>
  <c r="D54" i="9"/>
  <c r="J53" i="9"/>
  <c r="J52" i="9"/>
  <c r="J51" i="9"/>
  <c r="J50" i="9"/>
  <c r="J49" i="9"/>
  <c r="J48" i="9"/>
  <c r="J47" i="9"/>
  <c r="J46" i="9"/>
  <c r="L44" i="9"/>
  <c r="F44" i="9"/>
  <c r="E44" i="9"/>
  <c r="D44" i="9"/>
  <c r="J43" i="9"/>
  <c r="J42" i="9"/>
  <c r="J41" i="9"/>
  <c r="J40" i="9"/>
  <c r="J39" i="9"/>
  <c r="J38" i="9"/>
  <c r="J37" i="9"/>
  <c r="J36" i="9"/>
  <c r="L34" i="9"/>
  <c r="F34" i="9"/>
  <c r="E34" i="9"/>
  <c r="D34" i="9"/>
  <c r="J33" i="9"/>
  <c r="J32" i="9"/>
  <c r="J31" i="9"/>
  <c r="J30" i="9"/>
  <c r="J29" i="9"/>
  <c r="J28" i="9"/>
  <c r="J27" i="9"/>
  <c r="J26" i="9"/>
  <c r="L24" i="9"/>
  <c r="F24" i="9"/>
  <c r="E24" i="9"/>
  <c r="D24" i="9"/>
  <c r="J23" i="9"/>
  <c r="J22" i="9"/>
  <c r="J21" i="9"/>
  <c r="J20" i="9"/>
  <c r="J19" i="9"/>
  <c r="J18" i="9"/>
  <c r="J17" i="9"/>
  <c r="J16" i="9"/>
  <c r="E198" i="9" l="1"/>
  <c r="E199" i="9" s="1"/>
  <c r="D198" i="9"/>
  <c r="D199" i="9" s="1"/>
  <c r="D200" i="9" s="1"/>
  <c r="H209" i="9"/>
  <c r="E198" i="10"/>
  <c r="E199" i="10" s="1"/>
  <c r="E200" i="10" s="1"/>
  <c r="D198" i="10"/>
  <c r="D199" i="10" s="1"/>
  <c r="D200" i="10" s="1"/>
  <c r="G209" i="9"/>
  <c r="I209" i="9"/>
  <c r="K66" i="9"/>
  <c r="J108" i="9"/>
  <c r="J128" i="9"/>
  <c r="J170" i="9"/>
  <c r="K187" i="9"/>
  <c r="L211" i="9"/>
  <c r="I209" i="10"/>
  <c r="K24" i="9"/>
  <c r="G237" i="5"/>
  <c r="F198" i="9"/>
  <c r="F199" i="9" s="1"/>
  <c r="H209" i="10"/>
  <c r="K34" i="10"/>
  <c r="K160" i="9"/>
  <c r="K180" i="9"/>
  <c r="K54" i="10"/>
  <c r="K96" i="10"/>
  <c r="K138" i="10"/>
  <c r="J180" i="10"/>
  <c r="J160" i="10"/>
  <c r="K76" i="10"/>
  <c r="K44" i="10"/>
  <c r="K86" i="10"/>
  <c r="K128" i="10"/>
  <c r="K170" i="10"/>
  <c r="J150" i="9"/>
  <c r="J118" i="10"/>
  <c r="K44" i="9"/>
  <c r="K86" i="9"/>
  <c r="K128" i="9"/>
  <c r="K24" i="10"/>
  <c r="K66" i="10"/>
  <c r="K108" i="10"/>
  <c r="K150" i="10"/>
  <c r="K187" i="10"/>
  <c r="G209" i="10"/>
  <c r="K54" i="9"/>
  <c r="K96" i="9"/>
  <c r="K170" i="9"/>
  <c r="F198" i="10"/>
  <c r="F199" i="10" s="1"/>
  <c r="F200" i="10" s="1"/>
  <c r="L211" i="10"/>
  <c r="K34" i="9"/>
  <c r="K76" i="9"/>
  <c r="K118" i="9"/>
  <c r="K138" i="9"/>
  <c r="G124" i="5"/>
  <c r="G125" i="5" s="1"/>
  <c r="G105" i="5"/>
  <c r="G114" i="5" s="1"/>
  <c r="G217" i="1"/>
  <c r="F14" i="4"/>
  <c r="F11" i="4"/>
  <c r="F9" i="4"/>
  <c r="F12" i="4"/>
  <c r="K118" i="10"/>
  <c r="J34" i="10"/>
  <c r="J187" i="10"/>
  <c r="J24" i="10"/>
  <c r="J66" i="10"/>
  <c r="J108" i="10"/>
  <c r="J150" i="10"/>
  <c r="J54" i="10"/>
  <c r="J76" i="10"/>
  <c r="K160" i="10"/>
  <c r="J96" i="10"/>
  <c r="J138" i="10"/>
  <c r="K180" i="10"/>
  <c r="J44" i="10"/>
  <c r="J86" i="10"/>
  <c r="J128" i="10"/>
  <c r="J170" i="10"/>
  <c r="J44" i="9"/>
  <c r="J86" i="9"/>
  <c r="K108" i="9"/>
  <c r="K150" i="9"/>
  <c r="J54" i="9"/>
  <c r="J96" i="9"/>
  <c r="J138" i="9"/>
  <c r="J180" i="9"/>
  <c r="J34" i="9"/>
  <c r="J76" i="9"/>
  <c r="J118" i="9"/>
  <c r="J160" i="9"/>
  <c r="J187" i="9"/>
  <c r="J24" i="9"/>
  <c r="J66" i="9"/>
  <c r="E34" i="1"/>
  <c r="E27" i="5" s="1"/>
  <c r="E200" i="9" l="1"/>
  <c r="E206" i="9" s="1"/>
  <c r="F200" i="9"/>
  <c r="F206" i="9" s="1"/>
  <c r="J198" i="9"/>
  <c r="J199" i="9" s="1"/>
  <c r="J200" i="9" s="1"/>
  <c r="J198" i="10"/>
  <c r="J199" i="10" s="1"/>
  <c r="J200" i="10" s="1"/>
  <c r="D215" i="10" s="1"/>
  <c r="D211" i="10"/>
  <c r="J230" i="5"/>
  <c r="G238" i="5"/>
  <c r="G239" i="5" s="1"/>
  <c r="G218" i="1"/>
  <c r="G219" i="1" s="1"/>
  <c r="G159" i="5"/>
  <c r="D206" i="10"/>
  <c r="D208" i="10"/>
  <c r="D207" i="10"/>
  <c r="E206" i="10"/>
  <c r="E207" i="10"/>
  <c r="E208" i="10"/>
  <c r="F207" i="10"/>
  <c r="F208" i="10"/>
  <c r="F206" i="10"/>
  <c r="D207" i="9"/>
  <c r="D208" i="9"/>
  <c r="D206" i="9"/>
  <c r="E126" i="1"/>
  <c r="E128" i="5" s="1"/>
  <c r="E207" i="9" l="1"/>
  <c r="E208" i="9"/>
  <c r="L212" i="10"/>
  <c r="L212" i="9"/>
  <c r="F208" i="9"/>
  <c r="F207" i="9"/>
  <c r="G227" i="1"/>
  <c r="F24" i="4" s="1"/>
  <c r="G225" i="1"/>
  <c r="F22" i="4" s="1"/>
  <c r="G226" i="1"/>
  <c r="F23" i="4" s="1"/>
  <c r="F8" i="4"/>
  <c r="E209" i="10"/>
  <c r="J207" i="10"/>
  <c r="J208" i="10"/>
  <c r="F209" i="10"/>
  <c r="J206" i="10"/>
  <c r="D209" i="10"/>
  <c r="D212" i="10"/>
  <c r="J206" i="9"/>
  <c r="D209" i="9"/>
  <c r="D215" i="9"/>
  <c r="D212" i="9"/>
  <c r="E209" i="9" l="1"/>
  <c r="J208" i="9"/>
  <c r="J207" i="9"/>
  <c r="F209" i="9"/>
  <c r="J209" i="10"/>
  <c r="F15" i="4"/>
  <c r="F16" i="4" s="1"/>
  <c r="F17" i="4" s="1"/>
  <c r="G228" i="1"/>
  <c r="J209" i="9" l="1"/>
  <c r="F25" i="4"/>
  <c r="J79" i="5"/>
  <c r="J78" i="5"/>
  <c r="J77" i="5"/>
  <c r="J76" i="5"/>
  <c r="J75" i="5"/>
  <c r="J74" i="5"/>
  <c r="J73" i="5"/>
  <c r="J72" i="5"/>
  <c r="J84" i="5"/>
  <c r="J85" i="5"/>
  <c r="J86" i="5"/>
  <c r="J87" i="5"/>
  <c r="J88" i="5"/>
  <c r="J89" i="5"/>
  <c r="J90" i="5"/>
  <c r="E68" i="5"/>
  <c r="J67" i="5"/>
  <c r="J66" i="5"/>
  <c r="J65" i="5"/>
  <c r="J64" i="5"/>
  <c r="J63" i="5"/>
  <c r="J62" i="5"/>
  <c r="J61" i="5"/>
  <c r="J57" i="5"/>
  <c r="D71" i="5"/>
  <c r="J68" i="5" l="1"/>
  <c r="L34" i="1"/>
  <c r="F34" i="1"/>
  <c r="F27" i="5" s="1"/>
  <c r="D27" i="5"/>
  <c r="L44" i="1"/>
  <c r="F44" i="1"/>
  <c r="F38" i="5" s="1"/>
  <c r="E44" i="1"/>
  <c r="E38" i="5" s="1"/>
  <c r="D44" i="1"/>
  <c r="D38" i="5" s="1"/>
  <c r="L54" i="1"/>
  <c r="F54" i="1"/>
  <c r="F49" i="5" s="1"/>
  <c r="E54" i="1"/>
  <c r="E49" i="5" s="1"/>
  <c r="D49" i="5"/>
  <c r="H7" i="4"/>
  <c r="G7" i="4"/>
  <c r="F7" i="4"/>
  <c r="I229" i="5"/>
  <c r="H229" i="5"/>
  <c r="G229" i="5"/>
  <c r="J224" i="5"/>
  <c r="J223" i="5"/>
  <c r="J222" i="5"/>
  <c r="J221" i="5"/>
  <c r="J220" i="5"/>
  <c r="J219" i="5"/>
  <c r="J218" i="5"/>
  <c r="J213" i="5"/>
  <c r="J212" i="5"/>
  <c r="J211" i="5"/>
  <c r="J210" i="5"/>
  <c r="J209" i="5"/>
  <c r="J208" i="5"/>
  <c r="J207" i="5"/>
  <c r="J202" i="5"/>
  <c r="J201" i="5"/>
  <c r="J200" i="5"/>
  <c r="J199" i="5"/>
  <c r="J198" i="5"/>
  <c r="J197" i="5"/>
  <c r="J196" i="5"/>
  <c r="J191" i="5"/>
  <c r="J190" i="5"/>
  <c r="J189" i="5"/>
  <c r="J188" i="5"/>
  <c r="J187" i="5"/>
  <c r="J186" i="5"/>
  <c r="J185" i="5"/>
  <c r="J180" i="5"/>
  <c r="J179" i="5"/>
  <c r="J178" i="5"/>
  <c r="J177" i="5"/>
  <c r="J176" i="5"/>
  <c r="J175" i="5"/>
  <c r="J174" i="5"/>
  <c r="J168" i="5"/>
  <c r="J167" i="5"/>
  <c r="J166" i="5"/>
  <c r="J165" i="5"/>
  <c r="J164" i="5"/>
  <c r="J163" i="5"/>
  <c r="J162" i="5"/>
  <c r="J157" i="5"/>
  <c r="J156" i="5"/>
  <c r="J155" i="5"/>
  <c r="J154" i="5"/>
  <c r="J153" i="5"/>
  <c r="J152" i="5"/>
  <c r="J151" i="5"/>
  <c r="J146" i="5"/>
  <c r="J145" i="5"/>
  <c r="J144" i="5"/>
  <c r="J143" i="5"/>
  <c r="J142" i="5"/>
  <c r="J141" i="5"/>
  <c r="J140" i="5"/>
  <c r="J135" i="5"/>
  <c r="J134" i="5"/>
  <c r="J133" i="5"/>
  <c r="J132" i="5"/>
  <c r="J131" i="5"/>
  <c r="J130" i="5"/>
  <c r="J129" i="5"/>
  <c r="J123" i="5"/>
  <c r="J122" i="5"/>
  <c r="J121" i="5"/>
  <c r="J120" i="5"/>
  <c r="J119" i="5"/>
  <c r="J118" i="5"/>
  <c r="J117" i="5"/>
  <c r="J112" i="5"/>
  <c r="J111" i="5"/>
  <c r="J110" i="5"/>
  <c r="J109" i="5"/>
  <c r="J108" i="5"/>
  <c r="J107" i="5"/>
  <c r="J106" i="5"/>
  <c r="J101" i="5"/>
  <c r="J100" i="5"/>
  <c r="J99" i="5"/>
  <c r="J98" i="5"/>
  <c r="J97" i="5"/>
  <c r="J96" i="5"/>
  <c r="J95" i="5"/>
  <c r="J44" i="5"/>
  <c r="J43" i="5"/>
  <c r="J42" i="5"/>
  <c r="J41" i="5"/>
  <c r="J40" i="5"/>
  <c r="J39" i="5"/>
  <c r="J34" i="5"/>
  <c r="J33" i="5"/>
  <c r="J32" i="5"/>
  <c r="J31" i="5"/>
  <c r="J30" i="5"/>
  <c r="J29" i="5"/>
  <c r="J28" i="5"/>
  <c r="J17" i="5"/>
  <c r="I16" i="5"/>
  <c r="H16" i="5"/>
  <c r="I227" i="1"/>
  <c r="H24" i="4" s="1"/>
  <c r="I226" i="1"/>
  <c r="H23" i="4" s="1"/>
  <c r="I225" i="1"/>
  <c r="H22" i="4" s="1"/>
  <c r="I206" i="1"/>
  <c r="G206" i="1"/>
  <c r="G217" i="5" s="1"/>
  <c r="J49" i="5" l="1"/>
  <c r="K34" i="1"/>
  <c r="K44" i="1"/>
  <c r="J34" i="1"/>
  <c r="K54" i="1"/>
  <c r="J44" i="1"/>
  <c r="J54" i="1"/>
  <c r="I228" i="1"/>
  <c r="H25" i="4" s="1"/>
  <c r="J24" i="4"/>
  <c r="J23" i="4"/>
  <c r="J22" i="4"/>
  <c r="L24" i="1" l="1"/>
  <c r="L64" i="1"/>
  <c r="L74" i="1"/>
  <c r="L88" i="1"/>
  <c r="L101" i="1"/>
  <c r="L111" i="1"/>
  <c r="L119" i="1"/>
  <c r="L126" i="1"/>
  <c r="L137" i="1"/>
  <c r="L157" i="1"/>
  <c r="L169" i="1"/>
  <c r="L179" i="1"/>
  <c r="L189" i="1"/>
  <c r="L199" i="1"/>
  <c r="L206" i="1"/>
  <c r="L230" i="1" l="1"/>
  <c r="K228" i="1"/>
  <c r="D21" i="4" l="1"/>
  <c r="E21" i="4"/>
  <c r="C21" i="4"/>
  <c r="D7" i="4"/>
  <c r="E7" i="4"/>
  <c r="C7" i="4"/>
  <c r="F229" i="5"/>
  <c r="E229" i="5"/>
  <c r="D229" i="5"/>
  <c r="D179" i="1" l="1"/>
  <c r="E179" i="1"/>
  <c r="D13" i="5"/>
  <c r="E224" i="1"/>
  <c r="F224" i="1"/>
  <c r="D224" i="1"/>
  <c r="E216" i="1"/>
  <c r="F216" i="1"/>
  <c r="D216" i="1"/>
  <c r="E225" i="5"/>
  <c r="J225" i="5" s="1"/>
  <c r="D217" i="5"/>
  <c r="J217" i="5" l="1"/>
  <c r="J206" i="1"/>
  <c r="K64" i="1"/>
  <c r="J157" i="1"/>
  <c r="K24" i="1"/>
  <c r="J88" i="1"/>
  <c r="J119" i="1"/>
  <c r="J179" i="1"/>
  <c r="K199" i="1"/>
  <c r="J74" i="1"/>
  <c r="J111" i="1"/>
  <c r="K189" i="1"/>
  <c r="J101" i="1"/>
  <c r="J126" i="1"/>
  <c r="J137" i="1"/>
  <c r="J169" i="1"/>
  <c r="J189" i="1"/>
  <c r="K157" i="1"/>
  <c r="K206" i="1"/>
  <c r="K169" i="1"/>
  <c r="K101" i="1"/>
  <c r="K179" i="1"/>
  <c r="K111" i="1"/>
  <c r="J199" i="1"/>
  <c r="J64" i="1"/>
  <c r="J24" i="1"/>
  <c r="D14" i="4"/>
  <c r="E14" i="4"/>
  <c r="E13" i="4"/>
  <c r="D12" i="4"/>
  <c r="E12" i="4"/>
  <c r="D11" i="4"/>
  <c r="E11" i="4"/>
  <c r="D10" i="4"/>
  <c r="E10" i="4"/>
  <c r="D9" i="4"/>
  <c r="E9" i="4"/>
  <c r="C11" i="4"/>
  <c r="C12" i="4"/>
  <c r="C13" i="4"/>
  <c r="C9" i="4"/>
  <c r="D8" i="4"/>
  <c r="E8" i="4"/>
  <c r="C8" i="4"/>
  <c r="F13" i="5"/>
  <c r="E13" i="5"/>
  <c r="E192" i="5"/>
  <c r="F192" i="5"/>
  <c r="E203" i="5"/>
  <c r="F203" i="5"/>
  <c r="E214" i="5"/>
  <c r="F214" i="5"/>
  <c r="F181" i="5"/>
  <c r="E181" i="5"/>
  <c r="E147" i="5"/>
  <c r="F147" i="5"/>
  <c r="E158" i="5"/>
  <c r="F158" i="5"/>
  <c r="E169" i="5"/>
  <c r="F169" i="5"/>
  <c r="E24" i="5"/>
  <c r="D230" i="1" l="1"/>
  <c r="J214" i="5"/>
  <c r="J124" i="5"/>
  <c r="J91" i="5"/>
  <c r="I8" i="4"/>
  <c r="J113" i="5"/>
  <c r="J181" i="5"/>
  <c r="J203" i="5"/>
  <c r="J147" i="5"/>
  <c r="J169" i="5"/>
  <c r="I9" i="4"/>
  <c r="J192" i="5"/>
  <c r="I12" i="4"/>
  <c r="J102" i="5"/>
  <c r="J24" i="5"/>
  <c r="J35" i="5"/>
  <c r="J136" i="5"/>
  <c r="J158" i="5"/>
  <c r="I11" i="4"/>
  <c r="D13" i="4"/>
  <c r="I13" i="4" s="1"/>
  <c r="E15" i="4"/>
  <c r="E199" i="1"/>
  <c r="E206" i="5" s="1"/>
  <c r="F199" i="1"/>
  <c r="F206" i="5" s="1"/>
  <c r="E189" i="1"/>
  <c r="E195" i="5" s="1"/>
  <c r="F189" i="1"/>
  <c r="F195" i="5" s="1"/>
  <c r="E184" i="5"/>
  <c r="F179" i="1"/>
  <c r="F184" i="5" s="1"/>
  <c r="E169" i="1"/>
  <c r="E173" i="5" s="1"/>
  <c r="F169" i="1"/>
  <c r="F173" i="5" s="1"/>
  <c r="E157" i="1"/>
  <c r="E161" i="5" s="1"/>
  <c r="F157" i="1"/>
  <c r="F161" i="5" s="1"/>
  <c r="E150" i="5"/>
  <c r="F150" i="5"/>
  <c r="E137" i="1"/>
  <c r="E139" i="5" s="1"/>
  <c r="F137" i="1"/>
  <c r="F139" i="5" s="1"/>
  <c r="F126" i="1"/>
  <c r="F128" i="5" s="1"/>
  <c r="E119" i="1"/>
  <c r="E116" i="5" s="1"/>
  <c r="F119" i="1"/>
  <c r="F116" i="5" s="1"/>
  <c r="E111" i="1"/>
  <c r="E105" i="5" s="1"/>
  <c r="F111" i="1"/>
  <c r="F105" i="5" s="1"/>
  <c r="E101" i="1"/>
  <c r="E94" i="5" s="1"/>
  <c r="F101" i="1"/>
  <c r="F94" i="5" s="1"/>
  <c r="E88" i="1"/>
  <c r="F88" i="1"/>
  <c r="E74" i="1"/>
  <c r="E71" i="5" s="1"/>
  <c r="F74" i="1"/>
  <c r="F71" i="5" s="1"/>
  <c r="E64" i="1"/>
  <c r="E60" i="5" s="1"/>
  <c r="F64" i="1"/>
  <c r="F60" i="5" s="1"/>
  <c r="F24" i="1"/>
  <c r="F16" i="5" s="1"/>
  <c r="E24" i="1"/>
  <c r="E16" i="5" l="1"/>
  <c r="E217" i="1"/>
  <c r="E218" i="1" s="1"/>
  <c r="F83" i="5"/>
  <c r="F217" i="1"/>
  <c r="E83" i="5"/>
  <c r="J71" i="5"/>
  <c r="E16" i="4"/>
  <c r="E17" i="4" s="1"/>
  <c r="D15" i="4"/>
  <c r="E219" i="1" l="1"/>
  <c r="E225" i="1" s="1"/>
  <c r="D16" i="4"/>
  <c r="D17" i="4" s="1"/>
  <c r="F218" i="1"/>
  <c r="D199" i="1"/>
  <c r="D206" i="5" s="1"/>
  <c r="J206" i="5" s="1"/>
  <c r="D189" i="1"/>
  <c r="D195" i="5" s="1"/>
  <c r="J195" i="5" s="1"/>
  <c r="D184" i="5"/>
  <c r="J184" i="5" s="1"/>
  <c r="D169" i="1"/>
  <c r="D157" i="1"/>
  <c r="D161" i="5" s="1"/>
  <c r="J161" i="5" s="1"/>
  <c r="D150" i="5"/>
  <c r="J150" i="5" s="1"/>
  <c r="D137" i="1"/>
  <c r="D139" i="5" s="1"/>
  <c r="J139" i="5" s="1"/>
  <c r="D119" i="1"/>
  <c r="D116" i="5" s="1"/>
  <c r="J116" i="5" s="1"/>
  <c r="D111" i="1"/>
  <c r="D105" i="5" s="1"/>
  <c r="J105" i="5" s="1"/>
  <c r="D101" i="1"/>
  <c r="D94" i="5" s="1"/>
  <c r="J94" i="5" s="1"/>
  <c r="D88" i="1"/>
  <c r="J38" i="5"/>
  <c r="D217" i="1" l="1"/>
  <c r="D218" i="1" s="1"/>
  <c r="D83" i="5"/>
  <c r="J83" i="5" s="1"/>
  <c r="D60" i="5"/>
  <c r="J60" i="5" s="1"/>
  <c r="D16" i="5"/>
  <c r="J16" i="5" s="1"/>
  <c r="F219" i="1"/>
  <c r="D128" i="5"/>
  <c r="J128" i="5" s="1"/>
  <c r="C29" i="6"/>
  <c r="D173" i="5"/>
  <c r="J173" i="5" s="1"/>
  <c r="C40" i="6"/>
  <c r="C18" i="6"/>
  <c r="J27" i="5"/>
  <c r="C7" i="6"/>
  <c r="D10" i="6" s="1"/>
  <c r="F225" i="1" l="1"/>
  <c r="H227" i="1"/>
  <c r="H226" i="1"/>
  <c r="G23" i="4" s="1"/>
  <c r="H225" i="1"/>
  <c r="G22" i="4" s="1"/>
  <c r="J217" i="1"/>
  <c r="F227" i="1"/>
  <c r="E24" i="4" s="1"/>
  <c r="F226" i="1"/>
  <c r="E23" i="4" s="1"/>
  <c r="E227" i="1"/>
  <c r="D24" i="4" s="1"/>
  <c r="E226" i="1"/>
  <c r="D23" i="4" s="1"/>
  <c r="D45" i="6"/>
  <c r="D47" i="6"/>
  <c r="D46" i="6"/>
  <c r="D43" i="6"/>
  <c r="D44" i="6"/>
  <c r="D34" i="6"/>
  <c r="D36" i="6"/>
  <c r="D32" i="6"/>
  <c r="D33" i="6"/>
  <c r="D35" i="6"/>
  <c r="D24" i="6"/>
  <c r="D25" i="6"/>
  <c r="D21" i="6"/>
  <c r="D22" i="6"/>
  <c r="D23" i="6"/>
  <c r="D12" i="6"/>
  <c r="D11" i="6"/>
  <c r="D14" i="6"/>
  <c r="D13" i="6"/>
  <c r="H228" i="1" l="1"/>
  <c r="G25" i="4" s="1"/>
  <c r="G24" i="4"/>
  <c r="E228" i="1"/>
  <c r="D25" i="4" s="1"/>
  <c r="F228" i="1"/>
  <c r="E25" i="4" s="1"/>
  <c r="J218" i="1"/>
  <c r="J219" i="1" s="1"/>
  <c r="D234" i="1" s="1"/>
  <c r="L231" i="1"/>
  <c r="E22" i="4"/>
  <c r="D22" i="4"/>
  <c r="D219" i="1"/>
  <c r="C30" i="6"/>
  <c r="C41" i="6"/>
  <c r="C19" i="6"/>
  <c r="C8" i="6"/>
  <c r="D231" i="1" l="1"/>
  <c r="D227" i="1"/>
  <c r="D226" i="1"/>
  <c r="D225" i="1"/>
  <c r="J226" i="1" l="1"/>
  <c r="I23" i="4" s="1"/>
  <c r="C22" i="4"/>
  <c r="J225" i="1"/>
  <c r="J227" i="1"/>
  <c r="I24" i="4" s="1"/>
  <c r="C24" i="4"/>
  <c r="D228" i="1"/>
  <c r="C23" i="4"/>
  <c r="C25" i="4" l="1"/>
  <c r="J228" i="1"/>
  <c r="I25" i="4" s="1"/>
  <c r="I22" i="4"/>
  <c r="C10" i="4" l="1"/>
  <c r="I10" i="4" l="1"/>
  <c r="J46" i="5" l="1"/>
  <c r="D236" i="5"/>
  <c r="J236" i="5" s="1"/>
  <c r="J237" i="5" s="1"/>
  <c r="J45" i="5"/>
  <c r="J238" i="5" l="1"/>
  <c r="J239" i="5" s="1"/>
  <c r="C14" i="4"/>
  <c r="D237" i="5"/>
  <c r="I14" i="4" l="1"/>
  <c r="C15" i="4"/>
  <c r="D238" i="5"/>
  <c r="D239" i="5" s="1"/>
  <c r="C16" i="4" l="1"/>
  <c r="C17" i="4" s="1"/>
  <c r="I15" i="4"/>
  <c r="I16" i="4" l="1"/>
  <c r="I17" i="4" s="1"/>
</calcChain>
</file>

<file path=xl/sharedStrings.xml><?xml version="1.0" encoding="utf-8"?>
<sst xmlns="http://schemas.openxmlformats.org/spreadsheetml/2006/main" count="1653" uniqueCount="738">
  <si>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</si>
  <si>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</si>
  <si>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</si>
  <si>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</si>
  <si>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</si>
  <si>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</si>
  <si>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</si>
  <si>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</si>
  <si>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</si>
  <si>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</si>
  <si>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</si>
  <si>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</si>
  <si>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</si>
  <si>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</si>
  <si>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</si>
  <si>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</si>
  <si>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</si>
  <si>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</si>
  <si>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</si>
  <si>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</si>
  <si>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</si>
  <si>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</si>
  <si>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</si>
  <si>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</si>
  <si>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</si>
  <si>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</si>
  <si>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</si>
  <si>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</si>
  <si>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</si>
  <si>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</si>
  <si>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</si>
  <si>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</si>
  <si>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</si>
  <si>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</si>
  <si>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</si>
  <si>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</si>
  <si>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</si>
  <si>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</si>
  <si>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</si>
  <si>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</si>
  <si>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</si>
  <si>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</si>
  <si>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</si>
  <si>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</si>
  <si>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</si>
  <si>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</si>
  <si>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</si>
  <si>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</si>
  <si>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</si>
  <si>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</si>
  <si>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</si>
  <si>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</si>
  <si>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</si>
  <si>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</si>
  <si>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</si>
  <si>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</si>
  <si>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</si>
  <si>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</si>
  <si>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</si>
  <si>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</si>
  <si>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</si>
  <si>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</si>
  <si>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</si>
  <si>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</si>
  <si>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</si>
  <si>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</si>
  <si>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</si>
  <si>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</si>
  <si>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</si>
  <si>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</si>
  <si>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</si>
  <si>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</si>
  <si>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</si>
  <si>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</si>
  <si>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</si>
  <si>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</si>
  <si>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</si>
  <si>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</si>
  <si>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</si>
  <si>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</si>
  <si>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</si>
  <si>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</si>
  <si>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</si>
  <si>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</si>
  <si>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</si>
  <si>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</si>
  <si>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</si>
  <si>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</si>
  <si>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</si>
  <si>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</si>
  <si>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</si>
  <si>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</si>
  <si>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</si>
  <si>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</si>
  <si>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</si>
  <si>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</si>
  <si>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</si>
  <si>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</si>
  <si>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</si>
  <si>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</si>
  <si>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</si>
  <si>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</si>
  <si>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</si>
  <si>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</si>
  <si>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</si>
  <si>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</si>
  <si>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</si>
  <si>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</si>
  <si>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</si>
  <si>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</si>
  <si>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</si>
  <si>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</si>
  <si>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</si>
  <si>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</si>
  <si>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</si>
  <si>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</si>
  <si>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</si>
  <si>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</si>
  <si>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</si>
  <si>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</si>
  <si>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</si>
  <si>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</si>
  <si>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</si>
  <si>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</si>
  <si>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</si>
  <si>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</si>
  <si>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</si>
  <si>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</si>
  <si>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</si>
  <si>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</si>
  <si>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</si>
  <si>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</si>
  <si>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</si>
  <si>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</si>
  <si>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</si>
  <si>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</si>
  <si>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</si>
  <si>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</si>
  <si>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</si>
  <si>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</si>
  <si>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</si>
  <si>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</si>
  <si>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</si>
  <si>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</si>
  <si>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</si>
  <si>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</si>
  <si>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</si>
  <si>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</si>
  <si>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</si>
  <si>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</si>
  <si>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</si>
  <si>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</si>
  <si>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</si>
  <si>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</si>
  <si>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</si>
  <si>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</si>
  <si>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</si>
  <si>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</si>
  <si>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</si>
  <si>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</si>
  <si>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</si>
  <si>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</si>
  <si>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</si>
  <si>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</si>
  <si>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</si>
  <si>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</si>
  <si>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</si>
  <si>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</si>
  <si>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</si>
  <si>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</si>
  <si>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</si>
  <si>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</si>
  <si>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</si>
  <si>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</si>
  <si>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</si>
  <si>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</si>
  <si>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</si>
  <si>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</si>
  <si>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</si>
  <si>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</si>
  <si>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</si>
  <si>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</si>
  <si>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</si>
  <si>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</si>
  <si>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</si>
  <si>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</si>
  <si>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</si>
  <si>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</si>
  <si>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</si>
  <si>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</si>
  <si>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</si>
  <si>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</si>
  <si>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</si>
  <si>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</si>
  <si>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</si>
  <si>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</si>
  <si>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</si>
  <si>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</si>
  <si>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</si>
  <si>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</si>
  <si>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</si>
  <si>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</si>
  <si>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</si>
  <si>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</si>
  <si>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</si>
  <si>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</si>
  <si>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</si>
  <si>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</si>
  <si>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</si>
  <si>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</si>
  <si>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</si>
  <si>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</si>
  <si>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</si>
  <si>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</si>
  <si>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</si>
  <si>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</si>
  <si>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</si>
  <si>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</si>
  <si>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</si>
  <si>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</si>
  <si>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</si>
  <si>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</si>
  <si>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</si>
  <si>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</si>
  <si>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</si>
  <si>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</si>
  <si>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</si>
  <si>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</si>
  <si>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</si>
  <si>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</si>
  <si>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</si>
  <si>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</si>
  <si>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</si>
  <si>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</si>
  <si>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</si>
  <si>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</si>
  <si>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</si>
  <si>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</si>
  <si>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</si>
  <si>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</si>
  <si>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</si>
  <si>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</si>
  <si>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</si>
  <si>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</si>
  <si>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</si>
  <si>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</si>
  <si>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</si>
  <si>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</si>
  <si>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</si>
  <si>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</si>
  <si>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</si>
  <si>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</si>
  <si>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</si>
  <si>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</si>
  <si>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</si>
  <si>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</si>
  <si>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</si>
  <si>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</si>
  <si>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</si>
  <si>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</si>
  <si>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</si>
  <si>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</si>
  <si>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</si>
  <si>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</si>
  <si>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</si>
  <si>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</si>
  <si>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</si>
  <si>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</si>
  <si>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</si>
  <si>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</si>
  <si>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</si>
  <si>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</si>
  <si>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</si>
  <si>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</si>
  <si>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</si>
  <si>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</si>
  <si>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</si>
  <si>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</si>
  <si>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</si>
  <si>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</si>
  <si>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</si>
  <si>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</si>
  <si>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</si>
  <si>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</si>
  <si>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</si>
  <si>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</si>
  <si>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</si>
  <si>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</si>
  <si>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</si>
  <si>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</si>
  <si>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</si>
  <si>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</si>
  <si>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</si>
  <si>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</si>
  <si>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</si>
  <si>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</si>
  <si>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</si>
  <si>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</si>
  <si>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</si>
  <si>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</si>
  <si>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</si>
  <si>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</si>
  <si>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</si>
  <si>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</si>
  <si>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</si>
  <si>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</si>
  <si>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</si>
  <si>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</si>
  <si>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</si>
  <si>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</si>
  <si>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</si>
  <si>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</si>
  <si>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</si>
  <si>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</si>
  <si>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</si>
  <si>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</si>
  <si>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</si>
  <si>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</si>
  <si>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</si>
  <si>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</si>
  <si>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</si>
  <si>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</si>
  <si>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</si>
  <si>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</si>
  <si>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</si>
  <si>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</si>
  <si>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</si>
  <si>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</si>
  <si>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</si>
  <si>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</si>
  <si>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</si>
  <si>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</si>
  <si>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</si>
  <si>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</si>
  <si>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</si>
  <si>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</si>
  <si>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</si>
  <si>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</si>
  <si>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</si>
  <si>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</si>
  <si>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</si>
  <si>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</si>
  <si>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</si>
  <si>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</si>
  <si>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</si>
  <si>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</si>
  <si>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</si>
  <si>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</si>
  <si>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</si>
  <si>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</si>
  <si>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</si>
  <si>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</si>
  <si>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</si>
  <si>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</si>
  <si>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</si>
  <si>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</si>
  <si>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</si>
  <si>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</si>
  <si>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</si>
  <si>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</si>
  <si>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</si>
  <si>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</si>
  <si>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</si>
  <si>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</si>
  <si>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</si>
  <si>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</si>
  <si>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</si>
  <si>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</si>
  <si>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</si>
  <si>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</si>
  <si>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</si>
  <si>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</si>
  <si>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</si>
  <si>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</si>
  <si>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</si>
  <si>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</si>
  <si>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</si>
  <si>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</si>
  <si>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</si>
  <si>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</si>
  <si>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</si>
  <si>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</si>
  <si>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</si>
  <si>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</si>
  <si>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</si>
  <si>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</si>
  <si>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</si>
  <si>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</si>
  <si>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</si>
  <si>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</si>
  <si>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</si>
  <si>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</si>
  <si>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</si>
  <si>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</si>
  <si>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</si>
  <si>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</si>
  <si>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</si>
  <si>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</si>
  <si>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</si>
  <si>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</si>
  <si>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</si>
  <si>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</si>
  <si>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</si>
  <si>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</si>
  <si>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</si>
  <si>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</si>
  <si>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</si>
  <si>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</si>
  <si>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</si>
  <si>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</si>
  <si>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</si>
  <si>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</si>
  <si>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</si>
  <si>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</si>
  <si>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</si>
  <si>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</si>
  <si>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</si>
  <si>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</si>
  <si>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</si>
  <si>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</si>
  <si>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</si>
  <si>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</si>
  <si>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</si>
  <si>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</si>
  <si>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</si>
  <si>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</si>
  <si>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</si>
  <si>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</si>
  <si>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</si>
  <si>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</si>
  <si>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</si>
  <si>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</si>
  <si>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</si>
  <si>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</si>
  <si>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</si>
  <si>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</si>
  <si>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</si>
  <si>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</si>
  <si>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</si>
  <si>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</si>
  <si>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</si>
  <si>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</si>
  <si>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</si>
  <si>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</si>
  <si>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</si>
  <si>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</si>
  <si>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</si>
  <si>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</si>
  <si>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</si>
  <si>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</si>
  <si>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</si>
  <si>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</si>
  <si>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</si>
  <si>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</si>
  <si>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</si>
  <si>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</si>
  <si>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</si>
  <si>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</si>
  <si>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</si>
  <si>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</si>
  <si>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</si>
  <si>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</si>
  <si>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</si>
  <si>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</si>
  <si>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</si>
  <si>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</si>
  <si>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</si>
  <si>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</si>
  <si>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</si>
  <si>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</si>
  <si>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</si>
  <si>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</si>
  <si>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</si>
  <si>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</si>
  <si>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</si>
  <si>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</si>
  <si>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</si>
  <si>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</si>
  <si>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</si>
  <si>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</si>
  <si>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</si>
  <si>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</si>
  <si>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</si>
  <si>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</si>
  <si>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</si>
  <si>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</si>
  <si>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</si>
  <si>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</si>
  <si>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</si>
  <si>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</si>
  <si>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</si>
  <si>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</si>
  <si>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</si>
  <si>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</si>
  <si>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</si>
  <si>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</si>
  <si>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</si>
  <si>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</si>
  <si>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</si>
  <si>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</si>
  <si>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</si>
  <si>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</si>
  <si>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</si>
  <si>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</si>
  <si>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</si>
  <si>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</si>
  <si>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</si>
  <si>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</si>
  <si>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</si>
  <si>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</si>
  <si>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</si>
  <si>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</si>
  <si>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</si>
  <si>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</si>
  <si>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</si>
  <si>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</si>
  <si>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</si>
  <si>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</si>
  <si>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</si>
  <si>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</si>
  <si>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</si>
  <si>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</si>
  <si>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</si>
  <si>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</si>
  <si>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</si>
  <si>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</si>
  <si>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</si>
  <si>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</si>
  <si>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</si>
  <si>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</si>
  <si>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</si>
  <si>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</si>
  <si>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</si>
  <si>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</si>
  <si>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</si>
  <si>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</si>
  <si>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</si>
  <si>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</si>
  <si>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</si>
  <si>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</si>
  <si>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</si>
  <si>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</si>
  <si>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</si>
  <si>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</si>
  <si>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</si>
  <si>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</si>
  <si>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</si>
  <si>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</si>
  <si>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</si>
  <si>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</si>
  <si>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</si>
  <si>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</si>
  <si>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</si>
  <si>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</si>
  <si>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</si>
  <si>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</si>
  <si>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</si>
  <si>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</si>
  <si>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</si>
  <si>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</si>
  <si>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</si>
  <si>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</si>
  <si>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</si>
  <si>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</si>
  <si>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</si>
  <si>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</si>
  <si>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</si>
  <si>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</si>
  <si>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</si>
  <si>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</si>
  <si>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</si>
  <si>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</si>
  <si>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</si>
  <si>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</si>
  <si>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</si>
  <si>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</si>
  <si>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</si>
  <si>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Recipient Organization 4 Budget</t>
  </si>
  <si>
    <t>Recipient Organization 5 Budget</t>
  </si>
  <si>
    <t>Recipient Organization 6 Budget</t>
  </si>
  <si>
    <t>Recipient Organization 4</t>
  </si>
  <si>
    <t>Recipient Organization 5</t>
  </si>
  <si>
    <t>Recipient Organization 6</t>
  </si>
  <si>
    <t>Recipient Agency 4</t>
  </si>
  <si>
    <t>Recipient Agency 5</t>
  </si>
  <si>
    <t>Recipient Agency 6</t>
  </si>
  <si>
    <t>Recip Agency 4</t>
  </si>
  <si>
    <t>Recip Agency 5</t>
  </si>
  <si>
    <t>Recip Agency 6</t>
  </si>
  <si>
    <t xml:space="preserve">Improved border management and engagement between communities and border authorities </t>
  </si>
  <si>
    <t xml:space="preserve">Sensitization &amp; trainings on the ECOWAS Free Movement Protocol &amp; border procedures </t>
  </si>
  <si>
    <t>Construct &amp; equip one  new immigrtaion post in CRR, The Gambia</t>
  </si>
  <si>
    <t xml:space="preserve">Equip border facilities with furniture, equipment &amp; border security tools ( 8 border posts provide with furniture, equipment &amp; border security tools) </t>
  </si>
  <si>
    <t>Output 1.5:</t>
  </si>
  <si>
    <t>Output 1.6:</t>
  </si>
  <si>
    <t>Improved community resilience through the promotion of inclusive dialogue processes and support for alternative green livelihoods</t>
  </si>
  <si>
    <t xml:space="preserve">Support for alternative green livelihoods for border communities for their adaptation and increased social cohesion targeting women and youth. </t>
  </si>
  <si>
    <t xml:space="preserve">Assessment for alternative green livelihoods in 4 border communities </t>
  </si>
  <si>
    <t xml:space="preserve">Psychosocial baseline assessments at targeted border communities aimed at providing analytical insights into the perception of communities on safety and security ( done for 4 border communities ) </t>
  </si>
  <si>
    <t xml:space="preserve">Social mobilization and awareness trainings, focus is trust building  and promoting dialogue for peacebuilding  ( Target 4 border communities in each country, x 2 events per year = 8 events ) </t>
  </si>
  <si>
    <t xml:space="preserve">Cross-border social mobilization and awareness trainings, focus is trust building  and promoting dialogue for peacebuilding &amp; social cohesion ( Target 4 cross- border communities, X 1 cross-border event in each community = 4 cross border events) </t>
  </si>
  <si>
    <t xml:space="preserve">Advanced and Basic MIDAS training for border officials ( 2 trainings per year x3 = 6 trainings ) </t>
  </si>
  <si>
    <t xml:space="preserve">Assessment &amp; Installation of MIDAS at Darsilami border posts ( Target = 3 work stations + 1Solar installation + Furniture + LANs ) </t>
  </si>
  <si>
    <t xml:space="preserve">Support grants for youth and women led green livelihoods initiatives -on technical skills &amp;  ( Target 20 youths in each border community x 6 = 90 )  </t>
  </si>
  <si>
    <t xml:space="preserve">Support for cross-border community livelihoods as a peace devident ( 1 cross- border community based livelihood activity identified &amp; supported X 3 = 3 cross-border community based livelihoods supported  )  </t>
  </si>
  <si>
    <t xml:space="preserve">Project personnel costs if not included in activities above </t>
  </si>
  <si>
    <t>Project operational costs if not included in activities above</t>
  </si>
  <si>
    <t xml:space="preserve">IOM The Gambia </t>
  </si>
  <si>
    <t>Activity 1.5.2</t>
  </si>
  <si>
    <t>Output 1.6</t>
  </si>
  <si>
    <t>Activity 1.6.1</t>
  </si>
  <si>
    <t>Activity 1.6.2</t>
  </si>
  <si>
    <t>Activity 1.5.1</t>
  </si>
  <si>
    <r>
      <rPr>
        <b/>
        <sz val="12"/>
        <color theme="1"/>
        <rFont val="Calibri"/>
        <family val="2"/>
        <scheme val="minor"/>
      </rPr>
      <t>Recipient Organization 1</t>
    </r>
    <r>
      <rPr>
        <sz val="12"/>
        <color theme="1"/>
        <rFont val="Calibri"/>
        <family val="2"/>
        <scheme val="minor"/>
      </rPr>
      <t xml:space="preserve"> </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</si>
  <si>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t>
    </r>
    <r>
      <rPr>
        <sz val="11"/>
        <color rgb="FFFF0000"/>
        <rFont val="Calibri"/>
        <family val="2"/>
        <scheme val="minor"/>
      </rPr>
      <t>Office supplies should be reported as "General Operating".</t>
    </r>
  </si>
  <si>
    <t>Output 1.5</t>
  </si>
  <si>
    <t>IOM SENEGAL</t>
  </si>
  <si>
    <t xml:space="preserve">FAO The Gambia </t>
  </si>
  <si>
    <r>
      <rPr>
        <b/>
        <sz val="12"/>
        <color theme="1"/>
        <rFont val="Calibri"/>
        <family val="2"/>
        <scheme val="minor"/>
      </rPr>
      <t>Recipient Organization 1</t>
    </r>
    <r>
      <rPr>
        <sz val="12"/>
        <color theme="1"/>
        <rFont val="Calibri"/>
        <family val="2"/>
        <scheme val="minor"/>
      </rPr>
      <t xml:space="preserve"> Budget</t>
    </r>
  </si>
  <si>
    <t>Enhanced cross-border natural resource management through a community-based participatory approach</t>
  </si>
  <si>
    <t>Joint border comunities' solutions to address continued deforestation and forest degradation developed and implemented</t>
  </si>
  <si>
    <t>Identification and mapping of transboundary forest fire hot spots</t>
  </si>
  <si>
    <t>Sensitization of border commuities on transboundary forest fire protection and management</t>
  </si>
  <si>
    <t>Formation of cross-border fire management Committees</t>
  </si>
  <si>
    <t>Develop cross-border fire management plans with the border communities</t>
  </si>
  <si>
    <t>Povide firefighting materials/equipment to border fire management Committees</t>
  </si>
  <si>
    <t>Conduct controlled early burning along transboundary fire hots spots</t>
  </si>
  <si>
    <t>Provision of seedlings and organize tree planting exercises on degraded landscapes along the border</t>
  </si>
  <si>
    <t>Organize exchange visits among border communities to share best practices on matters related to natural resources management</t>
  </si>
  <si>
    <t>Increased awareness and capacity of law enforcement agents including forestry officers at border posts, and other actors (border communities and timber and forest products associations/dealers) on the Forest Policy, Forest Act and Regulations of The Gambia and Senegal to improve compliance mechanism to address illegal logging and charcoal production and trade across the border</t>
  </si>
  <si>
    <t>Sensitize and train law enforcement authorities at boders posts on the forest legislative frameworks of The Gambia and Senegal</t>
  </si>
  <si>
    <t>Sensitize timber and forest products dealers and their affiliated associations on the forest legislative frameworks of The Gambia and Senegal</t>
  </si>
  <si>
    <t>Sensitize border communities on the forest legislative frameworks of The Gambia and Senegal</t>
  </si>
  <si>
    <t>Sesitize border communities on participatory forest management approaches including community forestry, Joint Forest Park Management and range management</t>
  </si>
  <si>
    <t>Develop a joint border tracking compliance mechanism/database at border posts taken into consideration, a forest produce delaration form, timber and charcoal production permit/license, movement permit etc.</t>
  </si>
  <si>
    <t>Provide needed equipment (laptops) and train national and regional actors to maintain the compliance mechanism/system</t>
  </si>
  <si>
    <t>Technical capacity of staff of the Department of Livestock Services (DLS) on transboundary livestock disease surveillance and IPM enhanced</t>
  </si>
  <si>
    <t>Sensitize and train PPS and Livestock staff on plant and animal pest surveillance cross-border regulatory frameworks</t>
  </si>
  <si>
    <t>Support PPS and DLS with equipment and other necessary materials to facilitate cross-border plant and animal pest and disease sruveillance and reporting</t>
  </si>
  <si>
    <t>Livestock monitoring and management systems to mitigate theft and cattle rustling by both the authorities and local border communities strengthened/introduced</t>
  </si>
  <si>
    <t>Scale-up the livestock identification system in place to all the project sites (tagging)</t>
  </si>
  <si>
    <t>Establish livestock watering points at strategic locations along the identified border areas</t>
  </si>
  <si>
    <t>Estalishment of local conventions on sustainable grazing and natural resources management through border community participation</t>
  </si>
  <si>
    <t>Train border communities and herders/transhumance on rangeland mangement</t>
  </si>
  <si>
    <t>Re-dermarcation/Marking of livestock tracks and grazinging areas and mapping of transhumance corridors</t>
  </si>
  <si>
    <t>Reseeding and reclaimation of degraded grazing lands (deffered grazing areas)</t>
  </si>
  <si>
    <t>Provision of Milk processing Facilities and Compost Penning</t>
  </si>
  <si>
    <t>Supply and distribution of pasture seeds, Establishement of Intensive Feed Garden (with fencing materials and watering facilities) and Provision of Forage Choppers to livestock farmers</t>
  </si>
  <si>
    <t>Integrated climate resilient strategies for diversified livelihoods strenthened/introduced and sources of income imrpoved for vulnerable border communities</t>
  </si>
  <si>
    <t>Establisment of community gardens with durable fences and reliable water supply (boreholes with solar operating pumps)</t>
  </si>
  <si>
    <t xml:space="preserve">Support vulnerable farmers with vegetable seeds on refund mechanism </t>
  </si>
  <si>
    <t>Training of producers on agro-processing, packaging and marketing</t>
  </si>
  <si>
    <t>Training border communities on modern beekeeping</t>
  </si>
  <si>
    <t xml:space="preserve">Provision of beehives (Kenyan Top Bar -KTB) </t>
  </si>
  <si>
    <t>Provision of beekeeping equipment to identified border communities</t>
  </si>
  <si>
    <t>Train beekeepers on beehive construction and maintenance and apiary management</t>
  </si>
  <si>
    <t xml:space="preserve">Train beekeepers on value addition on honey products </t>
  </si>
  <si>
    <t>FAO-SN</t>
  </si>
  <si>
    <t xml:space="preserve">a) Enhance border officials’ operational and technical capacities to strengthen surveillance and facilitate safe and orderly movement of people and goods and to address transnational organized crimes. </t>
  </si>
  <si>
    <t>set up tools for cross-border consultation in order to engage a dialogue for planning of activities before the project implementation</t>
  </si>
  <si>
    <t>c) Expand the Migration Information and Data Analysis System  in The Gambia at select borders</t>
  </si>
  <si>
    <t>installation of local  4 offices for reception and referral to returning migrants</t>
  </si>
  <si>
    <t>development of migration information system in line with regional and global objectives</t>
  </si>
  <si>
    <t xml:space="preserve">e) Support the implementation of community engagement plans to build a collaborative relationship between the community and the authorities </t>
  </si>
  <si>
    <t>Organize meetings at village and communes level</t>
  </si>
  <si>
    <t>develop capacities to prepare local developent plans</t>
  </si>
  <si>
    <t>f) Facilitate social mobilization and raise awareness of border communities and local and border authorities to promote trust-building</t>
  </si>
  <si>
    <t>Develop and disseminate awareness-raising messages (forum and community radio, use of traditional communicators)</t>
  </si>
  <si>
    <t>implement 100 Dimitra Clubs for inclusive communication at community level</t>
  </si>
  <si>
    <t>Support border communities in Gambia and Senegal to plan joint and viable border community solutions to address the continued deforestation and forest degradation</t>
  </si>
  <si>
    <t>participtive analyse of good practices</t>
  </si>
  <si>
    <t>Développement et proposition  de stratégies management</t>
  </si>
  <si>
    <t xml:space="preserve"> Strengthen integrated management practices through cross-border regulatory frameworks on pest and disease surveillance, livestock grazing and trans-human transhumant migration</t>
  </si>
  <si>
    <t>developp agropastoral field school modules</t>
  </si>
  <si>
    <t>Implement 50 agrpastoral field school ti streghtenen technical capacities</t>
  </si>
  <si>
    <t>a) Enhance women and youth participation in community decision making by supporting alternative green livelihoods for the border communities through direct livelihoods assistance</t>
  </si>
  <si>
    <t>Taining of 200 young people to develop skills (Productive capacity building and skills development for youth employability and entrepreneurship).</t>
  </si>
  <si>
    <t>b) Empower cross-border host communities and their socio-economic well-being and promote social cohesion through prioritized rehabilitation of basic community infrastructure to improve access to essential services, e.g., water and sanitation</t>
  </si>
  <si>
    <t>construction of 30 cisterns for water havesting</t>
  </si>
  <si>
    <t>installation of 20 agroecological farm 1ha</t>
  </si>
  <si>
    <t>d) Enhance capacities of border communities on value addition techniques on agriculture and Non-Timber Forest Products (NTFPs.).</t>
  </si>
  <si>
    <t>equipement transformation of PFNL</t>
  </si>
  <si>
    <t>implement 30 Dimitra Clubs for inclusive communication at community level</t>
  </si>
  <si>
    <t>Training of 200 young people to develop skills (Productive capacity building and skills development for youth employability and entrepreneurship).</t>
  </si>
  <si>
    <t>Organize two exposure visits outside project zones to expose value chain stakeholders to entrepreneurial practices</t>
  </si>
  <si>
    <t>Mapping of transhumance corridors</t>
  </si>
  <si>
    <t>FAO Senegal</t>
  </si>
  <si>
    <t>Activity 1.5.3</t>
  </si>
  <si>
    <t>Activity 1.5.4</t>
  </si>
  <si>
    <t>Activity 1.5.5</t>
  </si>
  <si>
    <t>Activity 1.5.6</t>
  </si>
  <si>
    <t>Activity 1.5.7</t>
  </si>
  <si>
    <t>Activity 1.5.8</t>
  </si>
  <si>
    <t>Activity 1.6.3</t>
  </si>
  <si>
    <t>Activity 1.6.4</t>
  </si>
  <si>
    <t>Activity 1.6.5</t>
  </si>
  <si>
    <t>Activity 1.6.6</t>
  </si>
  <si>
    <t>Activity 1.6.7</t>
  </si>
  <si>
    <t>Activity 1.6.8</t>
  </si>
  <si>
    <t>Implement 50 agrpastoral field school to streghtenen technical capacities</t>
  </si>
  <si>
    <t>Development of natural resources managment plans (including fire management plans)</t>
  </si>
  <si>
    <t>Train villagers on good environmental governance including community charters and other participatory approaches that support sustainable cross border forest management</t>
  </si>
  <si>
    <t xml:space="preserve">Re-dermarcation/marking of livestock tracks and grazinging areas </t>
  </si>
  <si>
    <t>Train women and youth stakeholders on agro-sylvo-pastoral and honey value chains and entrepreneurship (processing, value addition, marketing etc.)</t>
  </si>
  <si>
    <t>Training border women and youth groups on modern beekeeping</t>
  </si>
  <si>
    <t>Train women and youth farmers on construction of prototypes of low-cost improved stoves, Kenyan Top Bar beehives and disseminate across the project area</t>
  </si>
  <si>
    <t xml:space="preserve">Provision of beekeeping and agro-sylvo-pastoral processing equipment for women and youth groups in the project areas </t>
  </si>
  <si>
    <t>Cross-border consultation and dialogue meetings before project implementation</t>
  </si>
  <si>
    <t>Activity 2.1.9</t>
  </si>
  <si>
    <t>Activity 2.1.10</t>
  </si>
  <si>
    <t>Activity 2.2.9</t>
  </si>
  <si>
    <t xml:space="preserve">Activity </t>
  </si>
  <si>
    <t>Integrated climate resilient strategies for diversified livelihoods strengthened/introduced and sources of income improved for vulnerable border comunities</t>
  </si>
  <si>
    <t>Activity 3.2.9</t>
  </si>
  <si>
    <t xml:space="preserve">Enhanced engagement between communities and border management authorities for improved border management.
</t>
  </si>
  <si>
    <t>Strengthening communication and capacity building of border officials in communicating border procedures, mediating, building trust, conflict resolution, developing effective approaches to addressing community concerns, and conveying the public’s concerns to law enforcement management.</t>
  </si>
  <si>
    <t xml:space="preserve">Trainings on mediation, conflict resolution and trust building  targeting border officials at 4 border posts ( Senegal &amp; The Gambia) Target : 4 trainings in Senegal &amp; 4 trainings in The Gambia targeting the border </t>
  </si>
  <si>
    <t xml:space="preserve">Joint training of border communities with a focus on enhancing capacity to engage with  border authorities to report concerns and crime ( Senegal &amp; The Gambia) Target: 2 joint trainings per year </t>
  </si>
  <si>
    <t xml:space="preserve">Joint cross-border training of border authorities on mediation, conflict resolution and trust building ( Senegal &amp; The Gambia) Target: 2 joint  trainings per year </t>
  </si>
  <si>
    <t xml:space="preserve">Enhance border operational capacities through improved infrastructure, equipment and trainings of border officials on organized cross-border crime, document security, and protection of vulnerable migrants to improve effectiveness of service delivery and community safety </t>
  </si>
  <si>
    <t>Training of border officials on organized crime &amp; document security &amp; protection of vulnerable migrants targeting 8 border posts  ( 2 trainings per year x 2yrs = 4 trainings in each country) =target officials trained =100</t>
  </si>
  <si>
    <t xml:space="preserve">Joint cross- border trainings for border officials on organized crime, document security &amp; protection of vulnerable migrants ( 1 joint training per year x2 = 2 joint cross-border  trainings ) The Gambia &amp; Senegal </t>
  </si>
  <si>
    <t xml:space="preserve">Enhance community cross-border partnerships through rebuilding trust between the law enforcement and the community and encouraging communities to work collaboratively with border authorities in setting priorities and developing and implementing local anti-cross-border crime strategies/plans </t>
  </si>
  <si>
    <t xml:space="preserve">Develop community engagement plans to address cross-border crimes  ( engagement plans available for 4 communities) </t>
  </si>
  <si>
    <t xml:space="preserve">Community engagement and mobilization events to promote a collaborative relationship between communities and law enforcement agencies to improve social cohesion and peaceful coexistence in cross-border communities 
</t>
  </si>
  <si>
    <t xml:space="preserve">Strengthen inter-agency and cross-border cooperation and exchanges among border authorities in both countries national and local levels for improved border coordination mechanisms to address cross border crime. 
</t>
  </si>
  <si>
    <t xml:space="preserve">Support inter-agency border coordination committees meetings ( 4 meetings per year X 4 borders= 16 meetings ) in each country </t>
  </si>
  <si>
    <t xml:space="preserve">Support cross-border inter-agency coordination committee meeting ( 2 meetings per year x 4 = 8 cross- border meetings ) The Gambia &amp; Senegal </t>
  </si>
  <si>
    <t xml:space="preserve">Install Migration Information and Data Analysis System (MIDAS) in The Gambia (Senegal already has a border management system) this will allow for data collection &amp; intelligence exchange for risk analysis of travelers to avert cross-border crime </t>
  </si>
  <si>
    <t xml:space="preserve">Final Evaluation </t>
  </si>
  <si>
    <t>Support women and youth group involved in processing of agro-sylvo-pastoral with small processing equipment</t>
  </si>
  <si>
    <t xml:space="preserve">Project M&amp;E budget :  Baseline assessment, Project coordination meetimgs, monitoring, and visibility </t>
  </si>
  <si>
    <t>.</t>
  </si>
  <si>
    <t>+</t>
  </si>
  <si>
    <t>Burn Rate</t>
  </si>
  <si>
    <t>Total Budget</t>
  </si>
  <si>
    <t>Total Expenditures</t>
  </si>
  <si>
    <t xml:space="preserve">Total Burn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</si>
</sst>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quot;* #,##0.0_);_(&quot;$&quot;* \(#,##0.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1"/>
      <color indexed="8"/>
      <name val="Calibri"/>
      <family val="2"/>
    </font>
    <font>
      <sz val="12"/>
      <color theme="1"/>
      <name val="Times New Roman"/>
      <family val="1"/>
    </font>
    <font>
      <sz val="12"/>
      <name val="Calibri"/>
      <family val="2"/>
      <scheme val="minor"/>
    </font>
    <font>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9"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s>
  <cellStyleXfs count="8">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22" fillId="0" borderId="0" applyFont="0" applyFill="0" applyBorder="0" applyAlignment="0" applyProtection="0"/>
    <xf numFmtId="0" fontId="5" fillId="0" borderId="0"/>
    <xf numFmtId="0" fontId="5" fillId="0" borderId="0"/>
    <xf numFmtId="44" fontId="5" fillId="0" borderId="0" applyFont="0" applyFill="0" applyBorder="0" applyAlignment="0" applyProtection="0"/>
  </cellStyleXfs>
  <cellXfs count="411">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6" fillId="3" borderId="0" xfId="0" applyNumberFormat="1" applyFont="1" applyFill="1" applyAlignment="1">
      <alignment vertical="center"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lignment vertical="center" wrapText="1"/>
    </xf>
    <xf numFmtId="44" fontId="6"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2" fillId="2" borderId="38" xfId="0" applyNumberFormat="1" applyFont="1" applyFill="1" applyBorder="1" applyAlignment="1">
      <alignment wrapText="1"/>
    </xf>
    <xf numFmtId="44" fontId="2" fillId="2" borderId="14" xfId="0" applyNumberFormat="1" applyFont="1" applyFill="1" applyBorder="1" applyAlignment="1">
      <alignment wrapText="1"/>
    </xf>
    <xf numFmtId="44" fontId="6" fillId="2" borderId="39" xfId="0" applyNumberFormat="1" applyFont="1" applyFill="1" applyBorder="1" applyAlignment="1">
      <alignment wrapText="1"/>
    </xf>
    <xf numFmtId="44" fontId="6" fillId="2" borderId="54" xfId="1" applyFont="1" applyFill="1" applyBorder="1" applyAlignment="1" applyProtection="1">
      <alignment wrapText="1"/>
    </xf>
    <xf numFmtId="44" fontId="2" fillId="2" borderId="55"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44" fontId="2" fillId="2" borderId="4" xfId="2" applyNumberFormat="1" applyFont="1" applyFill="1" applyBorder="1" applyAlignment="1">
      <alignment vertical="center" wrapText="1"/>
    </xf>
    <xf numFmtId="0" fontId="6" fillId="2" borderId="16" xfId="0" applyFont="1" applyFill="1" applyBorder="1"/>
    <xf numFmtId="0" fontId="0" fillId="2" borderId="14" xfId="0" applyFill="1" applyBorder="1"/>
    <xf numFmtId="0" fontId="2" fillId="2" borderId="39" xfId="0" applyFont="1" applyFill="1" applyBorder="1" applyAlignment="1">
      <alignment horizontal="center" vertical="center" wrapText="1"/>
    </xf>
    <xf numFmtId="0" fontId="19" fillId="0" borderId="0" xfId="0" applyFont="1" applyAlignment="1">
      <alignment horizontal="left" vertical="top" wrapText="1"/>
    </xf>
    <xf numFmtId="0" fontId="2" fillId="2" borderId="49" xfId="1" applyNumberFormat="1" applyFont="1" applyFill="1" applyBorder="1" applyAlignment="1" applyProtection="1">
      <alignment horizontal="center" vertical="center" wrapText="1"/>
    </xf>
    <xf numFmtId="44" fontId="6" fillId="2" borderId="4" xfId="0" applyNumberFormat="1" applyFont="1" applyFill="1" applyBorder="1" applyAlignment="1">
      <alignment vertical="center" wrapText="1"/>
    </xf>
    <xf numFmtId="44" fontId="2" fillId="2" borderId="56" xfId="1" applyFont="1" applyFill="1" applyBorder="1" applyAlignment="1" applyProtection="1">
      <alignment vertical="center" wrapText="1"/>
    </xf>
    <xf numFmtId="0" fontId="2" fillId="2" borderId="39" xfId="1" applyNumberFormat="1" applyFont="1" applyFill="1" applyBorder="1" applyAlignment="1" applyProtection="1">
      <alignment horizontal="center" vertical="center" wrapText="1"/>
    </xf>
    <xf numFmtId="44" fontId="2" fillId="4" borderId="4" xfId="1" applyFont="1" applyFill="1" applyBorder="1" applyAlignment="1">
      <alignment wrapText="1"/>
    </xf>
    <xf numFmtId="44" fontId="6" fillId="2" borderId="49" xfId="0" applyNumberFormat="1" applyFont="1" applyFill="1" applyBorder="1" applyAlignment="1">
      <alignment wrapText="1"/>
    </xf>
    <xf numFmtId="44" fontId="6" fillId="2" borderId="4" xfId="0" applyNumberFormat="1" applyFont="1" applyFill="1" applyBorder="1" applyAlignment="1">
      <alignment wrapText="1"/>
    </xf>
    <xf numFmtId="44" fontId="6" fillId="2" borderId="4" xfId="1" applyFont="1" applyFill="1" applyBorder="1" applyAlignment="1">
      <alignment wrapText="1"/>
    </xf>
    <xf numFmtId="44" fontId="6" fillId="2" borderId="56" xfId="0" applyNumberFormat="1" applyFont="1" applyFill="1" applyBorder="1" applyAlignment="1">
      <alignment wrapText="1"/>
    </xf>
    <xf numFmtId="44" fontId="2" fillId="2" borderId="58" xfId="0" applyNumberFormat="1" applyFont="1" applyFill="1" applyBorder="1" applyAlignment="1">
      <alignment wrapText="1"/>
    </xf>
    <xf numFmtId="44" fontId="2" fillId="2" borderId="57" xfId="1" applyFont="1" applyFill="1" applyBorder="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6" fillId="3" borderId="0" xfId="3" applyFont="1" applyFill="1" applyBorder="1" applyAlignment="1">
      <alignment wrapText="1"/>
    </xf>
    <xf numFmtId="164" fontId="6" fillId="3" borderId="0" xfId="0" applyNumberFormat="1" applyFont="1" applyFill="1" applyAlignment="1">
      <alignment wrapText="1"/>
    </xf>
    <xf numFmtId="0" fontId="1" fillId="3" borderId="3" xfId="0" applyFont="1" applyFill="1" applyBorder="1" applyAlignment="1" applyProtection="1">
      <alignment horizontal="left" vertical="top" wrapText="1"/>
      <protection locked="0"/>
    </xf>
    <xf numFmtId="44" fontId="1" fillId="0" borderId="3" xfId="1" applyFont="1" applyFill="1" applyBorder="1" applyAlignment="1" applyProtection="1">
      <alignment horizontal="center" vertical="center" wrapText="1"/>
      <protection locked="0"/>
    </xf>
    <xf numFmtId="44" fontId="6" fillId="0" borderId="3" xfId="1" applyFont="1" applyFill="1" applyBorder="1" applyAlignment="1" applyProtection="1">
      <alignment horizontal="center" vertical="center" wrapText="1"/>
      <protection locked="0"/>
    </xf>
    <xf numFmtId="44" fontId="6" fillId="0" borderId="39" xfId="1" applyFont="1" applyFill="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0" fontId="1" fillId="2"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4"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23" fillId="0" borderId="0" xfId="0" applyFont="1" applyAlignment="1">
      <alignment wrapText="1"/>
    </xf>
    <xf numFmtId="44" fontId="11" fillId="0" borderId="3" xfId="1" applyFont="1" applyBorder="1" applyAlignment="1" applyProtection="1">
      <alignment horizontal="center" vertical="center" wrapText="1"/>
      <protection locked="0"/>
    </xf>
    <xf numFmtId="9" fontId="11" fillId="0" borderId="3" xfId="2" applyFont="1" applyBorder="1" applyAlignment="1" applyProtection="1">
      <alignment horizontal="center" vertical="center" wrapText="1"/>
      <protection locked="0"/>
    </xf>
    <xf numFmtId="49" fontId="11" fillId="0" borderId="3" xfId="1" applyNumberFormat="1" applyFont="1" applyBorder="1" applyAlignment="1" applyProtection="1">
      <alignment horizontal="left" wrapText="1"/>
      <protection locked="0"/>
    </xf>
    <xf numFmtId="44" fontId="11" fillId="0" borderId="0" xfId="1" applyFont="1" applyFill="1" applyBorder="1" applyAlignment="1" applyProtection="1">
      <alignment horizontal="center" vertical="center" wrapText="1"/>
    </xf>
    <xf numFmtId="0" fontId="9" fillId="0" borderId="0" xfId="0" applyFont="1" applyAlignment="1">
      <alignment wrapText="1"/>
    </xf>
    <xf numFmtId="0" fontId="24" fillId="2" borderId="3" xfId="0" applyFont="1" applyFill="1" applyBorder="1" applyAlignment="1">
      <alignment vertical="center"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4" fontId="6" fillId="3" borderId="3" xfId="1" applyFont="1" applyFill="1" applyBorder="1" applyAlignment="1" applyProtection="1">
      <alignment vertical="center" wrapText="1"/>
      <protection locked="0"/>
    </xf>
    <xf numFmtId="44" fontId="24" fillId="0" borderId="3" xfId="1" applyFont="1" applyBorder="1" applyAlignment="1" applyProtection="1">
      <alignment horizontal="center" vertical="center" wrapText="1"/>
      <protection locked="0"/>
    </xf>
    <xf numFmtId="9" fontId="6" fillId="0" borderId="0" xfId="2" applyFont="1" applyBorder="1" applyAlignment="1">
      <alignment wrapText="1"/>
    </xf>
    <xf numFmtId="0" fontId="24" fillId="0" borderId="3" xfId="0" applyFont="1" applyBorder="1" applyAlignment="1" applyProtection="1">
      <alignment horizontal="left" vertical="top" wrapText="1"/>
      <protection locked="0"/>
    </xf>
    <xf numFmtId="9" fontId="24" fillId="0" borderId="3" xfId="2" applyFont="1" applyBorder="1" applyAlignment="1" applyProtection="1">
      <alignment horizontal="center" vertical="center" wrapText="1"/>
      <protection locked="0"/>
    </xf>
    <xf numFmtId="44" fontId="11" fillId="0" borderId="39" xfId="0" applyNumberFormat="1" applyFont="1" applyBorder="1" applyAlignment="1" applyProtection="1">
      <alignment wrapText="1"/>
      <protection locked="0"/>
    </xf>
    <xf numFmtId="44" fontId="11" fillId="3" borderId="39" xfId="1" applyFont="1" applyFill="1" applyBorder="1" applyAlignment="1" applyProtection="1">
      <alignment horizontal="center" vertical="center" wrapText="1"/>
      <protection locked="0"/>
    </xf>
    <xf numFmtId="44" fontId="11" fillId="0" borderId="3" xfId="0" applyNumberFormat="1" applyFont="1" applyBorder="1" applyAlignment="1" applyProtection="1">
      <alignment wrapText="1"/>
      <protection locked="0"/>
    </xf>
    <xf numFmtId="44" fontId="11" fillId="3" borderId="3" xfId="1" applyFont="1" applyFill="1" applyBorder="1" applyAlignment="1" applyProtection="1">
      <alignment horizontal="center" vertical="center" wrapText="1"/>
      <protection locked="0"/>
    </xf>
    <xf numFmtId="44" fontId="24" fillId="0" borderId="39" xfId="0" applyNumberFormat="1" applyFont="1" applyBorder="1" applyAlignment="1" applyProtection="1">
      <alignment wrapText="1"/>
      <protection locked="0"/>
    </xf>
    <xf numFmtId="44" fontId="24" fillId="0" borderId="3" xfId="0" applyNumberFormat="1" applyFont="1" applyBorder="1" applyAlignment="1" applyProtection="1">
      <alignment wrapText="1"/>
      <protection locked="0"/>
    </xf>
    <xf numFmtId="44" fontId="24" fillId="3" borderId="3" xfId="1" applyFont="1" applyFill="1" applyBorder="1" applyAlignment="1" applyProtection="1">
      <alignment horizontal="center" vertical="center" wrapText="1"/>
      <protection locked="0"/>
    </xf>
    <xf numFmtId="164" fontId="6" fillId="0" borderId="0" xfId="0" applyNumberFormat="1" applyFont="1" applyAlignment="1">
      <alignment wrapText="1"/>
    </xf>
    <xf numFmtId="165" fontId="2" fillId="2" borderId="34" xfId="0" applyNumberFormat="1" applyFont="1" applyFill="1" applyBorder="1" applyAlignment="1">
      <alignment wrapText="1"/>
    </xf>
    <xf numFmtId="165" fontId="3" fillId="2" borderId="56" xfId="0" applyNumberFormat="1" applyFont="1" applyFill="1" applyBorder="1"/>
    <xf numFmtId="165" fontId="2" fillId="2" borderId="13" xfId="1" applyNumberFormat="1" applyFont="1" applyFill="1" applyBorder="1" applyAlignment="1">
      <alignment wrapText="1"/>
    </xf>
    <xf numFmtId="0" fontId="25" fillId="3" borderId="0" xfId="0" applyFont="1" applyFill="1" applyAlignment="1">
      <alignment wrapText="1"/>
    </xf>
    <xf numFmtId="0" fontId="24"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vertical="center" wrapText="1"/>
      <protection locked="0"/>
    </xf>
    <xf numFmtId="44" fontId="11" fillId="2" borderId="39" xfId="0" applyNumberFormat="1" applyFont="1" applyFill="1" applyBorder="1" applyAlignment="1">
      <alignment wrapText="1"/>
    </xf>
    <xf numFmtId="44" fontId="24" fillId="2" borderId="39" xfId="0" applyNumberFormat="1" applyFont="1" applyFill="1" applyBorder="1" applyAlignment="1">
      <alignment wrapText="1"/>
    </xf>
    <xf numFmtId="164" fontId="0" fillId="0" borderId="0" xfId="3" applyFont="1" applyBorder="1" applyAlignment="1">
      <alignment wrapText="1"/>
    </xf>
    <xf numFmtId="164" fontId="6" fillId="0" borderId="0" xfId="3" applyFont="1" applyBorder="1" applyAlignment="1">
      <alignment wrapText="1"/>
    </xf>
    <xf numFmtId="44" fontId="24" fillId="2" borderId="3" xfId="0" applyNumberFormat="1" applyFont="1" applyFill="1" applyBorder="1" applyAlignment="1">
      <alignment wrapText="1"/>
    </xf>
    <xf numFmtId="44" fontId="6" fillId="0" borderId="0" xfId="0" applyNumberFormat="1" applyFont="1" applyAlignment="1">
      <alignment wrapText="1"/>
    </xf>
    <xf numFmtId="0" fontId="2" fillId="3" borderId="3" xfId="0" applyFont="1" applyFill="1" applyBorder="1" applyAlignment="1">
      <alignment vertical="center" wrapText="1"/>
    </xf>
    <xf numFmtId="44" fontId="6" fillId="3" borderId="3" xfId="1" applyFont="1" applyFill="1" applyBorder="1" applyAlignment="1" applyProtection="1">
      <alignment horizontal="center" vertical="center" wrapText="1"/>
    </xf>
    <xf numFmtId="9" fontId="6" fillId="3" borderId="3" xfId="2" applyFont="1" applyFill="1" applyBorder="1" applyAlignment="1" applyProtection="1">
      <alignment vertical="center" wrapText="1"/>
      <protection locked="0"/>
    </xf>
    <xf numFmtId="49" fontId="6" fillId="3" borderId="3" xfId="0" applyNumberFormat="1" applyFont="1" applyFill="1" applyBorder="1" applyAlignment="1" applyProtection="1">
      <alignment horizontal="left" wrapText="1"/>
      <protection locked="0"/>
    </xf>
    <xf numFmtId="44" fontId="2" fillId="3" borderId="13" xfId="0" applyNumberFormat="1" applyFont="1" applyFill="1" applyBorder="1" applyAlignment="1">
      <alignment horizontal="center" wrapText="1"/>
    </xf>
    <xf numFmtId="44" fontId="2" fillId="3" borderId="3" xfId="1" applyFont="1" applyFill="1" applyBorder="1" applyAlignment="1">
      <alignment wrapText="1"/>
    </xf>
    <xf numFmtId="44" fontId="6" fillId="3" borderId="3" xfId="0" applyNumberFormat="1" applyFont="1" applyFill="1" applyBorder="1" applyAlignment="1" applyProtection="1">
      <alignment wrapText="1"/>
      <protection locked="0"/>
    </xf>
    <xf numFmtId="44" fontId="24" fillId="3" borderId="39" xfId="1" applyFont="1" applyFill="1" applyBorder="1" applyAlignment="1" applyProtection="1">
      <alignment horizontal="center" vertical="center" wrapText="1"/>
      <protection locked="0"/>
    </xf>
    <xf numFmtId="44" fontId="24" fillId="3" borderId="3" xfId="0" applyNumberFormat="1" applyFont="1" applyFill="1" applyBorder="1" applyAlignment="1" applyProtection="1">
      <alignment wrapText="1"/>
      <protection locked="0"/>
    </xf>
    <xf numFmtId="44" fontId="1" fillId="3" borderId="39" xfId="0" applyNumberFormat="1" applyFont="1" applyFill="1" applyBorder="1" applyAlignment="1" applyProtection="1">
      <alignment wrapText="1"/>
      <protection locked="0"/>
    </xf>
    <xf numFmtId="44" fontId="1" fillId="3" borderId="3" xfId="0" applyNumberFormat="1" applyFont="1" applyFill="1" applyBorder="1" applyAlignment="1" applyProtection="1">
      <alignment wrapText="1"/>
      <protection locked="0"/>
    </xf>
    <xf numFmtId="44" fontId="6" fillId="3" borderId="39" xfId="0" applyNumberFormat="1" applyFont="1" applyFill="1" applyBorder="1" applyAlignment="1">
      <alignment wrapText="1"/>
    </xf>
    <xf numFmtId="44" fontId="6" fillId="3" borderId="3" xfId="0" applyNumberFormat="1" applyFont="1" applyFill="1" applyBorder="1" applyAlignment="1">
      <alignment wrapText="1"/>
    </xf>
    <xf numFmtId="44" fontId="2" fillId="3" borderId="5"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xf>
    <xf numFmtId="44" fontId="2" fillId="2" borderId="31" xfId="1" applyFont="1" applyFill="1" applyBorder="1" applyAlignment="1" applyProtection="1">
      <alignment horizontal="center" vertical="center" wrapText="1"/>
    </xf>
    <xf numFmtId="44" fontId="6" fillId="9" borderId="3" xfId="1" applyFont="1" applyFill="1" applyBorder="1" applyAlignment="1" applyProtection="1">
      <alignment horizontal="center" vertical="center" wrapText="1"/>
      <protection locked="0"/>
    </xf>
    <xf numFmtId="9" fontId="6" fillId="2" borderId="3" xfId="2" applyFont="1" applyFill="1" applyBorder="1" applyAlignment="1" applyProtection="1">
      <alignment horizontal="center" vertical="center" wrapText="1"/>
    </xf>
    <xf numFmtId="9" fontId="2" fillId="2" borderId="3" xfId="2" applyFont="1" applyFill="1" applyBorder="1" applyAlignment="1" applyProtection="1">
      <alignment horizontal="center" vertical="center" wrapText="1"/>
    </xf>
    <xf numFmtId="9" fontId="2" fillId="2" borderId="5" xfId="2" applyFont="1" applyFill="1" applyBorder="1" applyAlignment="1" applyProtection="1">
      <alignment horizontal="center" vertical="center" wrapText="1"/>
    </xf>
    <xf numFmtId="44" fontId="1" fillId="9" borderId="3" xfId="1" applyFont="1" applyFill="1" applyBorder="1" applyAlignment="1" applyProtection="1">
      <alignment horizontal="center" vertical="center" wrapText="1"/>
      <protection locked="0"/>
    </xf>
    <xf numFmtId="44" fontId="24" fillId="9" borderId="3" xfId="1" applyFont="1" applyFill="1" applyBorder="1" applyAlignment="1" applyProtection="1">
      <alignment horizontal="center" vertical="center" wrapText="1"/>
      <protection locked="0"/>
    </xf>
    <xf numFmtId="44" fontId="1" fillId="9" borderId="3" xfId="1" applyFont="1" applyFill="1" applyBorder="1" applyAlignment="1" applyProtection="1">
      <alignment vertical="center" wrapText="1"/>
      <protection locked="0"/>
    </xf>
    <xf numFmtId="9" fontId="6" fillId="2" borderId="9" xfId="2" applyFont="1" applyFill="1" applyBorder="1" applyAlignment="1" applyProtection="1">
      <alignment vertical="center" wrapText="1"/>
    </xf>
    <xf numFmtId="44" fontId="6" fillId="2" borderId="14" xfId="0" applyNumberFormat="1" applyFont="1" applyFill="1" applyBorder="1" applyAlignment="1">
      <alignment vertical="center" wrapText="1"/>
    </xf>
    <xf numFmtId="9" fontId="6" fillId="2" borderId="3" xfId="2" applyFont="1" applyFill="1" applyBorder="1" applyAlignment="1" applyProtection="1">
      <alignment vertical="center" wrapText="1"/>
    </xf>
    <xf numFmtId="9" fontId="2" fillId="2" borderId="13" xfId="2" applyFont="1" applyFill="1" applyBorder="1" applyAlignment="1" applyProtection="1">
      <alignment vertical="center" wrapText="1"/>
    </xf>
    <xf numFmtId="9" fontId="6" fillId="2" borderId="14" xfId="2" applyFont="1" applyFill="1" applyBorder="1" applyAlignment="1" applyProtection="1">
      <alignment vertical="center" wrapText="1"/>
    </xf>
    <xf numFmtId="44"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44" fontId="0" fillId="0" borderId="0" xfId="0" applyNumberFormat="1" applyAlignment="1">
      <alignment wrapText="1"/>
    </xf>
    <xf numFmtId="9" fontId="6" fillId="3" borderId="3" xfId="2" applyFont="1" applyFill="1" applyBorder="1" applyAlignment="1" applyProtection="1">
      <alignment horizontal="center" vertical="center" wrapText="1"/>
    </xf>
    <xf numFmtId="9" fontId="2" fillId="4" borderId="3" xfId="2" applyFont="1" applyFill="1" applyBorder="1" applyAlignment="1" applyProtection="1">
      <alignment vertical="center" wrapText="1"/>
    </xf>
    <xf numFmtId="9" fontId="0" fillId="0" borderId="0" xfId="2" applyFont="1" applyBorder="1" applyAlignment="1">
      <alignment wrapText="1"/>
    </xf>
    <xf numFmtId="9" fontId="15" fillId="0" borderId="0" xfId="2" applyFont="1" applyBorder="1" applyAlignment="1">
      <alignment wrapText="1"/>
    </xf>
    <xf numFmtId="9" fontId="0" fillId="0" borderId="0" xfId="2" applyFont="1" applyFill="1" applyBorder="1" applyAlignment="1">
      <alignment horizontal="center" wrapText="1"/>
    </xf>
    <xf numFmtId="9" fontId="11" fillId="0" borderId="0" xfId="2" applyFont="1" applyFill="1" applyBorder="1" applyAlignment="1" applyProtection="1">
      <alignment vertical="center" wrapText="1"/>
    </xf>
    <xf numFmtId="9" fontId="2" fillId="0" borderId="0" xfId="2" applyFont="1" applyFill="1" applyBorder="1" applyAlignment="1" applyProtection="1">
      <alignment vertical="center" wrapText="1"/>
    </xf>
    <xf numFmtId="9" fontId="6" fillId="3" borderId="0" xfId="2" applyFont="1" applyFill="1" applyBorder="1" applyAlignment="1" applyProtection="1">
      <alignment horizontal="center" vertical="center" wrapText="1"/>
      <protection locked="0"/>
    </xf>
    <xf numFmtId="9" fontId="6" fillId="3" borderId="0" xfId="2" applyFont="1" applyFill="1" applyBorder="1" applyAlignment="1" applyProtection="1">
      <alignment vertical="center" wrapText="1"/>
      <protection locked="0"/>
    </xf>
    <xf numFmtId="9" fontId="11" fillId="0" borderId="0" xfId="2" applyFont="1" applyFill="1" applyBorder="1" applyAlignment="1" applyProtection="1">
      <alignment horizontal="center" vertical="center" wrapText="1"/>
    </xf>
    <xf numFmtId="9" fontId="0" fillId="0" borderId="0" xfId="2" applyFont="1" applyFill="1" applyBorder="1" applyAlignment="1">
      <alignment wrapText="1"/>
    </xf>
    <xf numFmtId="44" fontId="24" fillId="9" borderId="3" xfId="1" applyFont="1" applyFill="1" applyBorder="1" applyAlignment="1" applyProtection="1">
      <alignment vertical="center" wrapText="1"/>
      <protection locked="0"/>
    </xf>
    <xf numFmtId="44" fontId="0" fillId="0" borderId="0" xfId="2" applyNumberFormat="1" applyFont="1" applyBorder="1" applyAlignment="1">
      <alignment wrapText="1"/>
    </xf>
    <xf numFmtId="44" fontId="1" fillId="9" borderId="3" xfId="7" applyFont="1" applyFill="1" applyBorder="1" applyAlignment="1" applyProtection="1">
      <alignment horizontal="center" vertical="center" wrapText="1"/>
      <protection locked="0"/>
    </xf>
    <xf numFmtId="44" fontId="1" fillId="9" borderId="3" xfId="7" applyFont="1" applyFill="1" applyBorder="1" applyAlignment="1" applyProtection="1">
      <alignment vertical="center" wrapText="1"/>
      <protection locked="0"/>
    </xf>
    <xf numFmtId="164" fontId="18" fillId="0" borderId="0" xfId="3" applyFont="1" applyAlignment="1">
      <alignment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0" borderId="0" xfId="0" applyFont="1" applyAlignment="1">
      <alignment horizontal="center" vertical="center" wrapText="1"/>
    </xf>
    <xf numFmtId="0" fontId="6"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4" fillId="6" borderId="21" xfId="0" applyFont="1" applyFill="1" applyBorder="1" applyAlignment="1">
      <alignment horizontal="left" wrapText="1"/>
    </xf>
    <xf numFmtId="44" fontId="1"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2"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2" fillId="3"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cellXfs>
  <cellStyles count="8">
    <cellStyle name="Comma" xfId="3" builtinId="3"/>
    <cellStyle name="Comma 2" xfId="4" xr:uid="{00000000-0005-0000-0000-000001000000}"/>
    <cellStyle name="Currency" xfId="1" builtinId="4"/>
    <cellStyle name="Currency 2" xfId="7" xr:uid="{21740CF9-22BB-446D-85F8-51C6D7517301}"/>
    <cellStyle name="Normal" xfId="0" builtinId="0"/>
    <cellStyle name="Normal 2" xfId="5" xr:uid="{00000000-0005-0000-0000-000004000000}"/>
    <cellStyle name="Normal 2 2" xfId="6" xr:uid="{00000000-0005-0000-0000-000005000000}"/>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E57E-27A2-464F-91B2-F01AB1F16A8F}">
  <sheetPr>
    <tabColor theme="0"/>
  </sheetPr>
  <dimension ref="A1:J125"/>
  <sheetViews>
    <sheetView showGridLines="0" showZeros="0" tabSelected="1" topLeftCell="E1" zoomScale="90" zoomScaleNormal="90" workbookViewId="0">
      <pane ySplit="8" topLeftCell="A99" activePane="bottomLeft" state="frozen"/>
      <selection pane="bottomLeft" activeCell="H111" sqref="H111"/>
    </sheetView>
  </sheetViews>
  <sheetFormatPr defaultColWidth="9.1796875" defaultRowHeight="14.5" x14ac:dyDescent="0.35"/>
  <cols>
    <col min="1" max="1" width="9.1796875" style="37"/>
    <col min="2" max="2" width="30.7265625" style="37" customWidth="1"/>
    <col min="3" max="3" width="53.54296875" style="37" customWidth="1"/>
    <col min="4" max="4" width="34.1796875" style="37" bestFit="1" customWidth="1"/>
    <col min="5" max="7" width="34.81640625" style="37" bestFit="1" customWidth="1"/>
    <col min="8" max="8" width="24.453125" style="37" bestFit="1" customWidth="1"/>
    <col min="9" max="9" width="23.1796875" style="37" customWidth="1"/>
    <col min="10" max="10" width="23.1796875" style="303" customWidth="1"/>
    <col min="11" max="11" width="9.1796875" style="37"/>
    <col min="12" max="12" width="17.7265625" style="37" customWidth="1"/>
    <col min="13" max="13" width="26.453125" style="37" customWidth="1"/>
    <col min="14" max="14" width="22.453125" style="37" customWidth="1"/>
    <col min="15" max="15" width="29.7265625" style="37" customWidth="1"/>
    <col min="16" max="16" width="23.453125" style="37" customWidth="1"/>
    <col min="17" max="17" width="18.453125" style="37" customWidth="1"/>
    <col min="18" max="18" width="17.453125" style="37" customWidth="1"/>
    <col min="19" max="19" width="25.1796875" style="37" customWidth="1"/>
    <col min="20" max="16384" width="9.1796875" style="37"/>
  </cols>
  <sheetData>
    <row r="1" spans="1:10" x14ac:dyDescent="0.35">
      <c r="G1" s="241"/>
      <c r="H1" s="241"/>
    </row>
    <row r="2" spans="1:10" ht="47.25" customHeight="1" x14ac:dyDescent="1">
      <c r="B2" s="328" t="s">
        <v>545</v>
      </c>
      <c r="C2" s="328"/>
      <c r="D2" s="328"/>
      <c r="E2" s="328"/>
      <c r="F2" s="35"/>
      <c r="G2" s="35"/>
      <c r="H2" s="35"/>
      <c r="I2" s="35"/>
      <c r="J2" s="304"/>
    </row>
    <row r="3" spans="1:10" ht="15" thickBot="1" x14ac:dyDescent="0.4"/>
    <row r="4" spans="1:10" ht="27" customHeight="1" thickBot="1" x14ac:dyDescent="0.65">
      <c r="B4" s="329" t="s">
        <v>176</v>
      </c>
      <c r="C4" s="330"/>
      <c r="D4" s="330"/>
      <c r="E4" s="330"/>
      <c r="F4" s="330"/>
      <c r="G4" s="330"/>
      <c r="H4" s="330"/>
      <c r="I4" s="330"/>
    </row>
    <row r="6" spans="1:10" ht="25.5" customHeight="1" x14ac:dyDescent="0.35">
      <c r="D6" s="41"/>
      <c r="E6" s="41"/>
      <c r="F6" s="41"/>
      <c r="G6" s="41"/>
      <c r="H6" s="41"/>
      <c r="I6" s="41"/>
      <c r="J6" s="305"/>
    </row>
    <row r="7" spans="1:10" ht="99.75" customHeight="1" x14ac:dyDescent="0.35">
      <c r="B7" s="48" t="s">
        <v>562</v>
      </c>
      <c r="C7" s="48" t="s">
        <v>563</v>
      </c>
      <c r="D7" s="177" t="s">
        <v>613</v>
      </c>
      <c r="E7" s="48" t="s">
        <v>564</v>
      </c>
      <c r="F7" s="177" t="s">
        <v>565</v>
      </c>
      <c r="G7" s="27" t="s">
        <v>577</v>
      </c>
      <c r="H7" s="27" t="s">
        <v>574</v>
      </c>
      <c r="I7" s="27" t="s">
        <v>735</v>
      </c>
      <c r="J7" s="288" t="s">
        <v>734</v>
      </c>
    </row>
    <row r="8" spans="1:10" ht="18.75" customHeight="1" x14ac:dyDescent="0.35">
      <c r="B8" s="48"/>
      <c r="C8" s="48"/>
      <c r="D8" s="78" t="s">
        <v>607</v>
      </c>
      <c r="E8" s="78" t="s">
        <v>616</v>
      </c>
      <c r="F8" s="78" t="s">
        <v>617</v>
      </c>
      <c r="G8" s="78" t="s">
        <v>686</v>
      </c>
      <c r="H8" s="78"/>
      <c r="I8" s="27"/>
      <c r="J8" s="288"/>
    </row>
    <row r="9" spans="1:10" ht="51" customHeight="1" x14ac:dyDescent="0.35">
      <c r="B9" s="102" t="s">
        <v>0</v>
      </c>
      <c r="C9" s="331" t="s">
        <v>714</v>
      </c>
      <c r="D9" s="331"/>
      <c r="E9" s="331"/>
      <c r="F9" s="331"/>
      <c r="G9" s="331"/>
      <c r="H9" s="331"/>
      <c r="I9" s="331"/>
      <c r="J9" s="306"/>
    </row>
    <row r="10" spans="1:10" ht="41.15" customHeight="1" x14ac:dyDescent="0.35">
      <c r="B10" s="102" t="s">
        <v>1</v>
      </c>
      <c r="C10" s="331" t="s">
        <v>715</v>
      </c>
      <c r="D10" s="332"/>
      <c r="E10" s="332"/>
      <c r="F10" s="332"/>
      <c r="G10" s="332"/>
      <c r="H10" s="332"/>
      <c r="I10" s="332"/>
      <c r="J10" s="307"/>
    </row>
    <row r="11" spans="1:10" ht="55.5" customHeight="1" x14ac:dyDescent="0.35">
      <c r="B11" s="152" t="s">
        <v>2</v>
      </c>
      <c r="C11" s="202" t="s">
        <v>590</v>
      </c>
      <c r="D11" s="314">
        <v>21787.800000000003</v>
      </c>
      <c r="E11" s="290">
        <v>9794.0499999999993</v>
      </c>
      <c r="F11" s="19"/>
      <c r="G11" s="19"/>
      <c r="H11" s="19">
        <f>SUM(D11:G11)</f>
        <v>31581.850000000002</v>
      </c>
      <c r="I11" s="133">
        <v>45000</v>
      </c>
      <c r="J11" s="287">
        <f>H11/I11</f>
        <v>0.70181888888888899</v>
      </c>
    </row>
    <row r="12" spans="1:10" ht="62" x14ac:dyDescent="0.35">
      <c r="B12" s="152" t="s">
        <v>3</v>
      </c>
      <c r="C12" s="202" t="s">
        <v>716</v>
      </c>
      <c r="D12" s="314">
        <v>9030.06</v>
      </c>
      <c r="E12" s="290">
        <v>10334.44</v>
      </c>
      <c r="F12" s="19"/>
      <c r="G12" s="19"/>
      <c r="H12" s="19">
        <f>SUM(D12:G12)</f>
        <v>19364.5</v>
      </c>
      <c r="I12" s="133">
        <v>25000</v>
      </c>
      <c r="J12" s="287">
        <f>H12/I12</f>
        <v>0.77458000000000005</v>
      </c>
    </row>
    <row r="13" spans="1:10" ht="62" x14ac:dyDescent="0.35">
      <c r="B13" s="152" t="s">
        <v>4</v>
      </c>
      <c r="C13" s="17" t="s">
        <v>717</v>
      </c>
      <c r="D13" s="314">
        <v>18279.54</v>
      </c>
      <c r="E13" s="290">
        <v>8508.19</v>
      </c>
      <c r="F13" s="19"/>
      <c r="G13" s="19"/>
      <c r="H13" s="19">
        <f>SUM(D13:G13)</f>
        <v>26787.730000000003</v>
      </c>
      <c r="I13" s="133">
        <v>55000</v>
      </c>
      <c r="J13" s="287">
        <f>H13/I13</f>
        <v>0.48704963636363641</v>
      </c>
    </row>
    <row r="14" spans="1:10" ht="46.5" x14ac:dyDescent="0.35">
      <c r="B14" s="152" t="s">
        <v>33</v>
      </c>
      <c r="C14" s="17" t="s">
        <v>718</v>
      </c>
      <c r="D14" s="314">
        <v>10453.59</v>
      </c>
      <c r="E14" s="290">
        <v>7710.82</v>
      </c>
      <c r="F14" s="19"/>
      <c r="G14" s="19"/>
      <c r="H14" s="19">
        <f>SUM(D14:G14)</f>
        <v>18164.41</v>
      </c>
      <c r="I14" s="133">
        <v>45000</v>
      </c>
      <c r="J14" s="287">
        <f>H14/I14</f>
        <v>0.40365355555555554</v>
      </c>
    </row>
    <row r="15" spans="1:10" ht="15.5" x14ac:dyDescent="0.35">
      <c r="A15" s="38"/>
      <c r="C15" s="102" t="s">
        <v>175</v>
      </c>
      <c r="D15" s="21">
        <f t="shared" ref="D15:I15" si="0">SUM(D11:D14)</f>
        <v>59550.990000000005</v>
      </c>
      <c r="E15" s="21">
        <f t="shared" si="0"/>
        <v>36347.5</v>
      </c>
      <c r="F15" s="21">
        <f t="shared" si="0"/>
        <v>0</v>
      </c>
      <c r="G15" s="21">
        <f t="shared" si="0"/>
        <v>0</v>
      </c>
      <c r="H15" s="21">
        <f t="shared" si="0"/>
        <v>95898.49000000002</v>
      </c>
      <c r="I15" s="21">
        <f t="shared" si="0"/>
        <v>170000</v>
      </c>
      <c r="J15" s="288">
        <f>H15/I15</f>
        <v>0.56410876470588245</v>
      </c>
    </row>
    <row r="16" spans="1:10" ht="51" customHeight="1" x14ac:dyDescent="0.35">
      <c r="A16" s="38"/>
      <c r="B16" s="102" t="s">
        <v>5</v>
      </c>
      <c r="C16" s="333" t="s">
        <v>719</v>
      </c>
      <c r="D16" s="323"/>
      <c r="E16" s="323"/>
      <c r="F16" s="323"/>
      <c r="G16" s="323"/>
      <c r="H16" s="323"/>
      <c r="I16" s="323"/>
      <c r="J16" s="307"/>
    </row>
    <row r="17" spans="1:10" ht="31" x14ac:dyDescent="0.35">
      <c r="A17" s="38"/>
      <c r="B17" s="212" t="s">
        <v>44</v>
      </c>
      <c r="C17" s="202" t="s">
        <v>591</v>
      </c>
      <c r="D17" s="314">
        <v>139691.26999999999</v>
      </c>
      <c r="E17" s="182"/>
      <c r="F17" s="19"/>
      <c r="G17" s="19"/>
      <c r="H17" s="19">
        <f>SUM(D17:G17)</f>
        <v>139691.26999999999</v>
      </c>
      <c r="I17" s="133">
        <v>155000</v>
      </c>
      <c r="J17" s="287">
        <f>H17/I17</f>
        <v>0.90123399999999998</v>
      </c>
    </row>
    <row r="18" spans="1:10" ht="46.5" x14ac:dyDescent="0.35">
      <c r="A18" s="38"/>
      <c r="B18" s="212" t="s">
        <v>45</v>
      </c>
      <c r="C18" s="202" t="s">
        <v>592</v>
      </c>
      <c r="D18" s="314">
        <v>8191.82</v>
      </c>
      <c r="E18" s="290">
        <v>81106.83</v>
      </c>
      <c r="F18" s="19"/>
      <c r="G18" s="19"/>
      <c r="H18" s="19">
        <f>SUM(D18:G18)</f>
        <v>89298.65</v>
      </c>
      <c r="I18" s="133">
        <v>122000</v>
      </c>
      <c r="J18" s="287">
        <f>H18/I18</f>
        <v>0.73195614754098359</v>
      </c>
    </row>
    <row r="19" spans="1:10" ht="62" x14ac:dyDescent="0.35">
      <c r="A19" s="38"/>
      <c r="B19" s="212" t="s">
        <v>38</v>
      </c>
      <c r="C19" s="17" t="s">
        <v>720</v>
      </c>
      <c r="D19" s="314">
        <v>12397.890000000001</v>
      </c>
      <c r="E19" s="290">
        <v>5170.4799999999996</v>
      </c>
      <c r="F19" s="19"/>
      <c r="G19" s="19"/>
      <c r="H19" s="19">
        <f>SUM(D19:G19)</f>
        <v>17568.370000000003</v>
      </c>
      <c r="I19" s="133">
        <v>25000</v>
      </c>
      <c r="J19" s="287">
        <f>H19/I19</f>
        <v>0.7027348000000001</v>
      </c>
    </row>
    <row r="20" spans="1:10" ht="62" x14ac:dyDescent="0.35">
      <c r="A20" s="38"/>
      <c r="B20" s="212" t="s">
        <v>39</v>
      </c>
      <c r="C20" s="17" t="s">
        <v>721</v>
      </c>
      <c r="D20" s="314">
        <v>0</v>
      </c>
      <c r="E20" s="290">
        <v>3579.38</v>
      </c>
      <c r="F20" s="19"/>
      <c r="G20" s="19"/>
      <c r="H20" s="19">
        <f>SUM(D20:G20)</f>
        <v>3579.38</v>
      </c>
      <c r="I20" s="133">
        <v>25000</v>
      </c>
      <c r="J20" s="287">
        <f>H20/I20</f>
        <v>0.1431752</v>
      </c>
    </row>
    <row r="21" spans="1:10" ht="15.5" x14ac:dyDescent="0.35">
      <c r="C21" s="102" t="s">
        <v>175</v>
      </c>
      <c r="D21" s="24">
        <f t="shared" ref="D21:I21" si="1">SUM(D17:D20)</f>
        <v>160280.98000000001</v>
      </c>
      <c r="E21" s="24">
        <f t="shared" si="1"/>
        <v>89856.69</v>
      </c>
      <c r="F21" s="24">
        <f t="shared" si="1"/>
        <v>0</v>
      </c>
      <c r="G21" s="24">
        <f t="shared" si="1"/>
        <v>0</v>
      </c>
      <c r="H21" s="24">
        <f t="shared" si="1"/>
        <v>250137.66999999998</v>
      </c>
      <c r="I21" s="24">
        <f t="shared" si="1"/>
        <v>327000</v>
      </c>
      <c r="J21" s="289"/>
    </row>
    <row r="22" spans="1:10" ht="51" customHeight="1" x14ac:dyDescent="0.35">
      <c r="A22" s="38"/>
      <c r="B22" s="102" t="s">
        <v>6</v>
      </c>
      <c r="C22" s="333" t="s">
        <v>722</v>
      </c>
      <c r="D22" s="323"/>
      <c r="E22" s="323"/>
      <c r="F22" s="323"/>
      <c r="G22" s="323"/>
      <c r="H22" s="323"/>
      <c r="I22" s="323"/>
      <c r="J22" s="307"/>
    </row>
    <row r="23" spans="1:10" ht="62" x14ac:dyDescent="0.35">
      <c r="A23" s="38"/>
      <c r="B23" s="242" t="s">
        <v>46</v>
      </c>
      <c r="C23" s="202" t="s">
        <v>598</v>
      </c>
      <c r="D23" s="314">
        <v>4041.4799999999996</v>
      </c>
      <c r="E23" s="290">
        <v>117.42</v>
      </c>
      <c r="F23" s="19"/>
      <c r="G23" s="19"/>
      <c r="H23" s="19">
        <f>SUM(D23:G23)</f>
        <v>4158.8999999999996</v>
      </c>
      <c r="I23" s="133">
        <v>35000</v>
      </c>
      <c r="J23" s="287">
        <f>H23/I23</f>
        <v>0.11882571428571427</v>
      </c>
    </row>
    <row r="24" spans="1:10" ht="46.5" x14ac:dyDescent="0.35">
      <c r="A24" s="38"/>
      <c r="B24" s="242" t="s">
        <v>47</v>
      </c>
      <c r="C24" s="202" t="s">
        <v>723</v>
      </c>
      <c r="D24" s="314">
        <v>2067.42</v>
      </c>
      <c r="E24" s="290">
        <v>678.08</v>
      </c>
      <c r="F24" s="19"/>
      <c r="G24" s="19"/>
      <c r="H24" s="19">
        <f>SUM(D24:G24)</f>
        <v>2745.5</v>
      </c>
      <c r="I24" s="133">
        <v>40000</v>
      </c>
      <c r="J24" s="287">
        <f>H24/I24</f>
        <v>6.8637500000000004E-2</v>
      </c>
    </row>
    <row r="25" spans="1:10" ht="15.5" x14ac:dyDescent="0.35">
      <c r="C25" s="102" t="s">
        <v>175</v>
      </c>
      <c r="D25" s="24">
        <f>SUM(D23:D24)</f>
        <v>6108.9</v>
      </c>
      <c r="E25" s="24">
        <f>SUM(E23:E24)</f>
        <v>795.5</v>
      </c>
      <c r="F25" s="24">
        <f>SUM(F23:F24)</f>
        <v>0</v>
      </c>
      <c r="G25" s="24">
        <f>SUM(G23:G24)</f>
        <v>0</v>
      </c>
      <c r="H25" s="24">
        <f>SUM(H23:H24)</f>
        <v>6904.4</v>
      </c>
      <c r="I25" s="24">
        <v>75000</v>
      </c>
      <c r="J25" s="289">
        <f>H25/I25</f>
        <v>9.2058666666666664E-2</v>
      </c>
    </row>
    <row r="26" spans="1:10" ht="51" customHeight="1" x14ac:dyDescent="0.35">
      <c r="A26" s="38"/>
      <c r="B26" s="102" t="s">
        <v>54</v>
      </c>
      <c r="C26" s="333" t="s">
        <v>724</v>
      </c>
      <c r="D26" s="323"/>
      <c r="E26" s="323"/>
      <c r="F26" s="323"/>
      <c r="G26" s="323"/>
      <c r="H26" s="323"/>
      <c r="I26" s="323"/>
      <c r="J26" s="307"/>
    </row>
    <row r="27" spans="1:10" ht="62" x14ac:dyDescent="0.35">
      <c r="A27" s="38"/>
      <c r="B27" s="242" t="s">
        <v>55</v>
      </c>
      <c r="C27" s="202" t="s">
        <v>599</v>
      </c>
      <c r="D27" s="314">
        <v>5307.66</v>
      </c>
      <c r="E27" s="290">
        <v>16778.23</v>
      </c>
      <c r="F27" s="19"/>
      <c r="G27" s="19"/>
      <c r="H27" s="19">
        <f>SUM(D27:G27)</f>
        <v>22085.89</v>
      </c>
      <c r="I27" s="133">
        <v>50000</v>
      </c>
      <c r="J27" s="287">
        <f>H27/I27</f>
        <v>0.44171779999999999</v>
      </c>
    </row>
    <row r="28" spans="1:10" ht="77.5" x14ac:dyDescent="0.35">
      <c r="A28" s="38"/>
      <c r="B28" s="242" t="s">
        <v>56</v>
      </c>
      <c r="C28" s="202" t="s">
        <v>600</v>
      </c>
      <c r="D28" s="314">
        <v>0</v>
      </c>
      <c r="E28" s="290">
        <v>11294.21</v>
      </c>
      <c r="F28" s="19"/>
      <c r="G28" s="19"/>
      <c r="H28" s="19">
        <f>SUM(D28:G28)</f>
        <v>11294.21</v>
      </c>
      <c r="I28" s="133">
        <v>45000</v>
      </c>
      <c r="J28" s="287">
        <f>H28/I28</f>
        <v>0.25098244444444445</v>
      </c>
    </row>
    <row r="29" spans="1:10" ht="15.5" x14ac:dyDescent="0.35">
      <c r="C29" s="102" t="s">
        <v>175</v>
      </c>
      <c r="D29" s="24">
        <f t="shared" ref="D29:I29" si="2">SUM(D27:D28)</f>
        <v>5307.66</v>
      </c>
      <c r="E29" s="24">
        <f t="shared" si="2"/>
        <v>28072.44</v>
      </c>
      <c r="F29" s="24">
        <f t="shared" si="2"/>
        <v>0</v>
      </c>
      <c r="G29" s="24">
        <f t="shared" si="2"/>
        <v>0</v>
      </c>
      <c r="H29" s="24">
        <f t="shared" si="2"/>
        <v>33380.1</v>
      </c>
      <c r="I29" s="24">
        <f t="shared" si="2"/>
        <v>95000</v>
      </c>
      <c r="J29" s="289">
        <f>H29/I29</f>
        <v>0.35136947368421051</v>
      </c>
    </row>
    <row r="30" spans="1:10" ht="51" customHeight="1" x14ac:dyDescent="0.35">
      <c r="A30" s="38"/>
      <c r="B30" s="102" t="s">
        <v>593</v>
      </c>
      <c r="C30" s="333" t="s">
        <v>725</v>
      </c>
      <c r="D30" s="323"/>
      <c r="E30" s="323"/>
      <c r="F30" s="323"/>
      <c r="G30" s="323"/>
      <c r="H30" s="323"/>
      <c r="I30" s="323"/>
      <c r="J30" s="307"/>
    </row>
    <row r="31" spans="1:10" ht="46.5" x14ac:dyDescent="0.35">
      <c r="A31" s="38"/>
      <c r="B31" s="242" t="s">
        <v>612</v>
      </c>
      <c r="C31" s="202" t="s">
        <v>726</v>
      </c>
      <c r="D31" s="314">
        <v>18107</v>
      </c>
      <c r="E31" s="290">
        <v>6890.42</v>
      </c>
      <c r="F31" s="19"/>
      <c r="G31" s="19"/>
      <c r="H31" s="19">
        <f>SUM(D31:G31)</f>
        <v>24997.42</v>
      </c>
      <c r="I31" s="133">
        <v>30000</v>
      </c>
      <c r="J31" s="287">
        <f>H31/I31</f>
        <v>0.83324733333333323</v>
      </c>
    </row>
    <row r="32" spans="1:10" ht="46.5" x14ac:dyDescent="0.35">
      <c r="A32" s="38"/>
      <c r="B32" s="242" t="s">
        <v>608</v>
      </c>
      <c r="C32" s="202" t="s">
        <v>727</v>
      </c>
      <c r="D32" s="314">
        <v>151.80000000000001</v>
      </c>
      <c r="E32" s="290">
        <v>2975.63</v>
      </c>
      <c r="F32" s="19"/>
      <c r="G32" s="19"/>
      <c r="H32" s="19">
        <f>SUM(D32:G32)</f>
        <v>3127.4300000000003</v>
      </c>
      <c r="I32" s="133">
        <v>45000</v>
      </c>
      <c r="J32" s="287">
        <f>H32/I32</f>
        <v>6.9498444444444446E-2</v>
      </c>
    </row>
    <row r="33" spans="2:10" ht="15.5" x14ac:dyDescent="0.35">
      <c r="C33" s="102" t="s">
        <v>175</v>
      </c>
      <c r="D33" s="24">
        <f t="shared" ref="D33:I33" si="3">SUM(D31:D32)</f>
        <v>18258.8</v>
      </c>
      <c r="E33" s="24">
        <f t="shared" si="3"/>
        <v>9866.0499999999993</v>
      </c>
      <c r="F33" s="24">
        <f t="shared" si="3"/>
        <v>0</v>
      </c>
      <c r="G33" s="24">
        <f t="shared" si="3"/>
        <v>0</v>
      </c>
      <c r="H33" s="24">
        <f t="shared" si="3"/>
        <v>28124.85</v>
      </c>
      <c r="I33" s="24">
        <f t="shared" si="3"/>
        <v>75000</v>
      </c>
      <c r="J33" s="289">
        <f>H33/I33</f>
        <v>0.374998</v>
      </c>
    </row>
    <row r="34" spans="2:10" ht="51" customHeight="1" x14ac:dyDescent="0.35">
      <c r="B34" s="102" t="s">
        <v>594</v>
      </c>
      <c r="C34" s="333" t="s">
        <v>728</v>
      </c>
      <c r="D34" s="323"/>
      <c r="E34" s="323"/>
      <c r="F34" s="323"/>
      <c r="G34" s="323"/>
      <c r="H34" s="323"/>
      <c r="I34" s="323"/>
      <c r="J34" s="307"/>
    </row>
    <row r="35" spans="2:10" ht="46.5" x14ac:dyDescent="0.35">
      <c r="B35" s="242" t="s">
        <v>610</v>
      </c>
      <c r="C35" s="202" t="s">
        <v>602</v>
      </c>
      <c r="D35" s="314">
        <v>108610.52</v>
      </c>
      <c r="E35" s="19"/>
      <c r="F35" s="19"/>
      <c r="G35" s="19"/>
      <c r="H35" s="19">
        <f>SUM(D35:G35)</f>
        <v>108610.52</v>
      </c>
      <c r="I35" s="133">
        <v>95000</v>
      </c>
      <c r="J35" s="287">
        <f>H35/I35</f>
        <v>1.1432686315789473</v>
      </c>
    </row>
    <row r="36" spans="2:10" ht="31" x14ac:dyDescent="0.35">
      <c r="B36" s="242" t="s">
        <v>611</v>
      </c>
      <c r="C36" s="202" t="s">
        <v>601</v>
      </c>
      <c r="D36" s="314">
        <v>26030.7</v>
      </c>
      <c r="E36" s="19"/>
      <c r="F36" s="19"/>
      <c r="G36" s="19"/>
      <c r="H36" s="19">
        <f>SUM(D36:G36)</f>
        <v>26030.7</v>
      </c>
      <c r="I36" s="133">
        <v>20000</v>
      </c>
      <c r="J36" s="287">
        <f>H36/I36</f>
        <v>1.3015350000000001</v>
      </c>
    </row>
    <row r="37" spans="2:10" ht="15.5" x14ac:dyDescent="0.35">
      <c r="C37" s="102" t="s">
        <v>175</v>
      </c>
      <c r="D37" s="21">
        <f t="shared" ref="D37:I37" si="4">SUM(D35:D36)</f>
        <v>134641.22</v>
      </c>
      <c r="E37" s="21">
        <f t="shared" si="4"/>
        <v>0</v>
      </c>
      <c r="F37" s="21">
        <f t="shared" si="4"/>
        <v>0</v>
      </c>
      <c r="G37" s="21">
        <f t="shared" si="4"/>
        <v>0</v>
      </c>
      <c r="H37" s="21">
        <f t="shared" si="4"/>
        <v>134641.22</v>
      </c>
      <c r="I37" s="21">
        <f t="shared" si="4"/>
        <v>115000</v>
      </c>
      <c r="J37" s="288">
        <f>H37/I37</f>
        <v>1.1707932173913043</v>
      </c>
    </row>
    <row r="38" spans="2:10" ht="15.5" x14ac:dyDescent="0.35">
      <c r="B38" s="11"/>
      <c r="C38" s="12"/>
      <c r="D38" s="10"/>
      <c r="E38" s="10"/>
      <c r="F38" s="10"/>
      <c r="G38" s="10"/>
      <c r="H38" s="10"/>
      <c r="I38" s="10"/>
      <c r="J38" s="308"/>
    </row>
    <row r="39" spans="2:10" ht="51" customHeight="1" x14ac:dyDescent="0.35">
      <c r="B39" s="102" t="s">
        <v>7</v>
      </c>
      <c r="C39" s="326"/>
      <c r="D39" s="327"/>
      <c r="E39" s="327"/>
      <c r="F39" s="327"/>
      <c r="G39" s="327"/>
      <c r="H39" s="327"/>
      <c r="I39" s="327"/>
      <c r="J39" s="306"/>
    </row>
    <row r="40" spans="2:10" ht="32.25" customHeight="1" x14ac:dyDescent="0.35">
      <c r="B40" s="102" t="s">
        <v>66</v>
      </c>
      <c r="C40" s="326" t="s">
        <v>620</v>
      </c>
      <c r="D40" s="327"/>
      <c r="E40" s="327"/>
      <c r="F40" s="327"/>
      <c r="G40" s="327"/>
      <c r="H40" s="327"/>
      <c r="I40" s="327"/>
      <c r="J40" s="307"/>
    </row>
    <row r="41" spans="2:10" ht="31" x14ac:dyDescent="0.35">
      <c r="B41" s="152" t="s">
        <v>68</v>
      </c>
      <c r="C41" s="207" t="s">
        <v>621</v>
      </c>
      <c r="D41" s="19"/>
      <c r="E41" s="19"/>
      <c r="F41" s="291">
        <v>2522.8000000000002</v>
      </c>
      <c r="G41" s="290">
        <v>16856.59</v>
      </c>
      <c r="H41" s="182">
        <f t="shared" ref="H41:H50" si="5">SUM(D41:G41)</f>
        <v>19379.39</v>
      </c>
      <c r="I41" s="133">
        <v>33713.18</v>
      </c>
      <c r="J41" s="287">
        <f t="shared" ref="J41:J61" si="6">H41/I41</f>
        <v>0.57483126777123961</v>
      </c>
    </row>
    <row r="42" spans="2:10" ht="31" x14ac:dyDescent="0.35">
      <c r="B42" s="212" t="s">
        <v>67</v>
      </c>
      <c r="C42" s="261" t="s">
        <v>707</v>
      </c>
      <c r="D42" s="19"/>
      <c r="E42" s="19"/>
      <c r="F42" s="291">
        <v>28083.09</v>
      </c>
      <c r="G42" s="290">
        <v>15170.237999999999</v>
      </c>
      <c r="H42" s="182">
        <f t="shared" si="5"/>
        <v>43253.328000000001</v>
      </c>
      <c r="I42" s="133">
        <v>63440.619999999995</v>
      </c>
      <c r="J42" s="287">
        <f t="shared" si="6"/>
        <v>0.68179232800688272</v>
      </c>
    </row>
    <row r="43" spans="2:10" ht="31" x14ac:dyDescent="0.35">
      <c r="B43" s="212" t="s">
        <v>69</v>
      </c>
      <c r="C43" s="207" t="s">
        <v>622</v>
      </c>
      <c r="D43" s="19"/>
      <c r="E43" s="19"/>
      <c r="F43" s="291">
        <v>5163.41</v>
      </c>
      <c r="G43" s="290">
        <v>5520</v>
      </c>
      <c r="H43" s="182">
        <f t="shared" si="5"/>
        <v>10683.41</v>
      </c>
      <c r="I43" s="133">
        <v>18000</v>
      </c>
      <c r="J43" s="287">
        <f t="shared" si="6"/>
        <v>0.59352277777777773</v>
      </c>
    </row>
    <row r="44" spans="2:10" ht="31" x14ac:dyDescent="0.35">
      <c r="B44" s="212" t="s">
        <v>70</v>
      </c>
      <c r="C44" s="262" t="s">
        <v>700</v>
      </c>
      <c r="D44" s="19"/>
      <c r="E44" s="19"/>
      <c r="F44" s="291">
        <v>10424.709999999999</v>
      </c>
      <c r="G44" s="290">
        <v>7885</v>
      </c>
      <c r="H44" s="182">
        <f t="shared" si="5"/>
        <v>18309.71</v>
      </c>
      <c r="I44" s="133">
        <v>30000</v>
      </c>
      <c r="J44" s="287">
        <f t="shared" si="6"/>
        <v>0.6103236666666666</v>
      </c>
    </row>
    <row r="45" spans="2:10" ht="15.5" x14ac:dyDescent="0.35">
      <c r="B45" s="212" t="s">
        <v>71</v>
      </c>
      <c r="C45" s="37" t="s">
        <v>623</v>
      </c>
      <c r="D45" s="19"/>
      <c r="E45" s="19"/>
      <c r="F45" s="291"/>
      <c r="G45" s="290">
        <v>4023.95</v>
      </c>
      <c r="H45" s="182">
        <f t="shared" si="5"/>
        <v>4023.95</v>
      </c>
      <c r="I45" s="133">
        <v>24000</v>
      </c>
      <c r="J45" s="287">
        <f t="shared" si="6"/>
        <v>0.16766458333333334</v>
      </c>
    </row>
    <row r="46" spans="2:10" s="241" customFormat="1" ht="62" x14ac:dyDescent="0.35">
      <c r="B46" s="242" t="s">
        <v>72</v>
      </c>
      <c r="C46" s="202" t="s">
        <v>701</v>
      </c>
      <c r="D46" s="237"/>
      <c r="E46" s="237"/>
      <c r="F46" s="291">
        <v>5463.83</v>
      </c>
      <c r="G46" s="290">
        <v>16892.529999999995</v>
      </c>
      <c r="H46" s="246">
        <f t="shared" si="5"/>
        <v>22356.359999999993</v>
      </c>
      <c r="I46" s="133">
        <v>35000</v>
      </c>
      <c r="J46" s="287">
        <f t="shared" si="6"/>
        <v>0.63875314285714269</v>
      </c>
    </row>
    <row r="47" spans="2:10" ht="31" x14ac:dyDescent="0.35">
      <c r="B47" s="212" t="s">
        <v>73</v>
      </c>
      <c r="C47" s="202" t="s">
        <v>625</v>
      </c>
      <c r="D47" s="19"/>
      <c r="E47" s="19"/>
      <c r="F47" s="291">
        <v>49894.47</v>
      </c>
      <c r="G47" s="290">
        <v>13681.4</v>
      </c>
      <c r="H47" s="182">
        <f t="shared" si="5"/>
        <v>63575.87</v>
      </c>
      <c r="I47" s="133">
        <v>65000</v>
      </c>
      <c r="J47" s="287">
        <f t="shared" si="6"/>
        <v>0.97809030769230776</v>
      </c>
    </row>
    <row r="48" spans="2:10" ht="31" x14ac:dyDescent="0.35">
      <c r="B48" s="212" t="s">
        <v>74</v>
      </c>
      <c r="C48" s="202" t="s">
        <v>626</v>
      </c>
      <c r="D48" s="19"/>
      <c r="E48" s="19"/>
      <c r="F48" s="291">
        <v>4996.7299999999996</v>
      </c>
      <c r="G48" s="290">
        <f>2628.26404000021+2055</f>
        <v>4683.2640400002101</v>
      </c>
      <c r="H48" s="182">
        <f t="shared" si="5"/>
        <v>9679.9940400002088</v>
      </c>
      <c r="I48" s="133">
        <v>20000</v>
      </c>
      <c r="J48" s="287">
        <f t="shared" si="6"/>
        <v>0.48399970200001041</v>
      </c>
    </row>
    <row r="49" spans="1:10" ht="31" x14ac:dyDescent="0.35">
      <c r="A49" s="38"/>
      <c r="B49" s="212" t="s">
        <v>708</v>
      </c>
      <c r="C49" s="207" t="s">
        <v>627</v>
      </c>
      <c r="D49" s="20"/>
      <c r="E49" s="20"/>
      <c r="F49" s="291">
        <v>35191.03</v>
      </c>
      <c r="G49" s="290">
        <v>28686.200000000004</v>
      </c>
      <c r="H49" s="216">
        <f t="shared" si="5"/>
        <v>63877.23</v>
      </c>
      <c r="I49" s="133">
        <v>65000</v>
      </c>
      <c r="J49" s="287">
        <f t="shared" si="6"/>
        <v>0.98272661538461548</v>
      </c>
    </row>
    <row r="50" spans="1:10" s="38" customFormat="1" ht="46.5" x14ac:dyDescent="0.35">
      <c r="B50" s="212" t="s">
        <v>709</v>
      </c>
      <c r="C50" s="207" t="s">
        <v>628</v>
      </c>
      <c r="D50" s="20"/>
      <c r="E50" s="20"/>
      <c r="F50" s="291"/>
      <c r="G50" s="290">
        <v>4221.8100000000004</v>
      </c>
      <c r="H50" s="216">
        <f t="shared" si="5"/>
        <v>4221.8100000000004</v>
      </c>
      <c r="I50" s="133">
        <v>40000</v>
      </c>
      <c r="J50" s="287">
        <f t="shared" si="6"/>
        <v>0.10554525000000001</v>
      </c>
    </row>
    <row r="51" spans="1:10" s="38" customFormat="1" ht="15.5" x14ac:dyDescent="0.35">
      <c r="A51" s="37"/>
      <c r="B51" s="37"/>
      <c r="C51" s="102" t="s">
        <v>175</v>
      </c>
      <c r="D51" s="21">
        <f t="shared" ref="D51:I51" si="7">SUM(D41:D50)</f>
        <v>0</v>
      </c>
      <c r="E51" s="21">
        <f t="shared" si="7"/>
        <v>0</v>
      </c>
      <c r="F51" s="21">
        <f t="shared" si="7"/>
        <v>141740.07</v>
      </c>
      <c r="G51" s="21">
        <f t="shared" si="7"/>
        <v>117620.98204000021</v>
      </c>
      <c r="H51" s="21">
        <f t="shared" si="7"/>
        <v>259361.05204000018</v>
      </c>
      <c r="I51" s="21">
        <f t="shared" si="7"/>
        <v>394153.8</v>
      </c>
      <c r="J51" s="289">
        <f t="shared" si="6"/>
        <v>0.65801992024433154</v>
      </c>
    </row>
    <row r="52" spans="1:10" ht="51" customHeight="1" x14ac:dyDescent="0.35">
      <c r="B52" s="102" t="s">
        <v>75</v>
      </c>
      <c r="C52" s="323"/>
      <c r="D52" s="323"/>
      <c r="E52" s="323"/>
      <c r="F52" s="323"/>
      <c r="G52" s="323"/>
      <c r="H52" s="323"/>
      <c r="I52" s="323"/>
      <c r="J52" s="307"/>
    </row>
    <row r="53" spans="1:10" ht="46.5" x14ac:dyDescent="0.35">
      <c r="B53" s="152" t="s">
        <v>76</v>
      </c>
      <c r="C53" s="207" t="s">
        <v>630</v>
      </c>
      <c r="D53" s="19"/>
      <c r="E53" s="19"/>
      <c r="F53" s="291">
        <v>10478.92</v>
      </c>
      <c r="G53" s="290">
        <v>7841.4</v>
      </c>
      <c r="H53" s="182">
        <f t="shared" ref="H53:H61" si="8">SUM(D53:G53)</f>
        <v>18320.32</v>
      </c>
      <c r="I53" s="133">
        <v>20923.64</v>
      </c>
      <c r="J53" s="287">
        <f t="shared" si="6"/>
        <v>0.87557996600973831</v>
      </c>
    </row>
    <row r="54" spans="1:10" ht="46.5" x14ac:dyDescent="0.35">
      <c r="B54" s="152" t="s">
        <v>77</v>
      </c>
      <c r="C54" s="207" t="s">
        <v>631</v>
      </c>
      <c r="D54" s="19"/>
      <c r="E54" s="19"/>
      <c r="F54" s="291">
        <v>4491.1899999999996</v>
      </c>
      <c r="G54" s="290">
        <v>5900</v>
      </c>
      <c r="H54" s="182">
        <f t="shared" si="8"/>
        <v>10391.189999999999</v>
      </c>
      <c r="I54" s="133">
        <v>20000</v>
      </c>
      <c r="J54" s="287">
        <f t="shared" si="6"/>
        <v>0.51955949999999995</v>
      </c>
    </row>
    <row r="55" spans="1:10" ht="31" x14ac:dyDescent="0.35">
      <c r="B55" s="212" t="s">
        <v>78</v>
      </c>
      <c r="C55" s="207" t="s">
        <v>699</v>
      </c>
      <c r="D55" s="19"/>
      <c r="E55" s="19"/>
      <c r="F55" s="291"/>
      <c r="G55" s="290"/>
      <c r="H55" s="216">
        <f t="shared" si="8"/>
        <v>0</v>
      </c>
      <c r="I55" s="133">
        <v>20000</v>
      </c>
      <c r="J55" s="287">
        <f t="shared" si="6"/>
        <v>0</v>
      </c>
    </row>
    <row r="56" spans="1:10" ht="31" x14ac:dyDescent="0.35">
      <c r="B56" s="212" t="s">
        <v>79</v>
      </c>
      <c r="C56" s="207" t="s">
        <v>632</v>
      </c>
      <c r="D56" s="19"/>
      <c r="E56" s="19"/>
      <c r="F56" s="291">
        <v>41890.15</v>
      </c>
      <c r="G56" s="290">
        <v>6621.24</v>
      </c>
      <c r="H56" s="182">
        <f t="shared" si="8"/>
        <v>48511.39</v>
      </c>
      <c r="I56" s="133">
        <v>25000</v>
      </c>
      <c r="J56" s="287">
        <f t="shared" si="6"/>
        <v>1.9404555999999999</v>
      </c>
    </row>
    <row r="57" spans="1:10" ht="46.5" x14ac:dyDescent="0.35">
      <c r="B57" s="212" t="s">
        <v>80</v>
      </c>
      <c r="C57" s="207" t="s">
        <v>667</v>
      </c>
      <c r="D57" s="19"/>
      <c r="E57" s="19"/>
      <c r="F57" s="291">
        <v>7731.52</v>
      </c>
      <c r="G57" s="290">
        <v>12659.610000000002</v>
      </c>
      <c r="H57" s="182">
        <f t="shared" si="8"/>
        <v>20391.130000000005</v>
      </c>
      <c r="I57" s="133">
        <v>27573.64</v>
      </c>
      <c r="J57" s="287">
        <f t="shared" si="6"/>
        <v>0.73951534871710822</v>
      </c>
    </row>
    <row r="58" spans="1:10" ht="46.5" x14ac:dyDescent="0.35">
      <c r="B58" s="212" t="s">
        <v>81</v>
      </c>
      <c r="C58" s="207" t="s">
        <v>633</v>
      </c>
      <c r="D58" s="19"/>
      <c r="E58" s="19"/>
      <c r="F58" s="291"/>
      <c r="G58" s="290">
        <f>3270+9051</f>
        <v>12321</v>
      </c>
      <c r="H58" s="182">
        <f t="shared" si="8"/>
        <v>12321</v>
      </c>
      <c r="I58" s="133">
        <v>20000</v>
      </c>
      <c r="J58" s="287">
        <f t="shared" si="6"/>
        <v>0.61604999999999999</v>
      </c>
    </row>
    <row r="59" spans="1:10" ht="31" x14ac:dyDescent="0.35">
      <c r="B59" s="212" t="s">
        <v>82</v>
      </c>
      <c r="C59" s="207" t="s">
        <v>682</v>
      </c>
      <c r="D59" s="19"/>
      <c r="E59" s="19"/>
      <c r="F59" s="291"/>
      <c r="G59" s="290">
        <v>15248.54</v>
      </c>
      <c r="H59" s="182">
        <f t="shared" si="8"/>
        <v>15248.54</v>
      </c>
      <c r="I59" s="133">
        <v>30000</v>
      </c>
      <c r="J59" s="287">
        <f t="shared" si="6"/>
        <v>0.50828466666666672</v>
      </c>
    </row>
    <row r="60" spans="1:10" ht="77.5" x14ac:dyDescent="0.35">
      <c r="B60" s="212" t="s">
        <v>83</v>
      </c>
      <c r="C60" s="207" t="s">
        <v>634</v>
      </c>
      <c r="D60" s="19"/>
      <c r="E60" s="19"/>
      <c r="F60" s="291">
        <v>1845.43</v>
      </c>
      <c r="G60" s="290">
        <v>0</v>
      </c>
      <c r="H60" s="182">
        <f t="shared" si="8"/>
        <v>1845.43</v>
      </c>
      <c r="I60" s="133">
        <v>25000</v>
      </c>
      <c r="J60" s="287">
        <f t="shared" si="6"/>
        <v>7.3817199999999999E-2</v>
      </c>
    </row>
    <row r="61" spans="1:10" ht="46.5" x14ac:dyDescent="0.35">
      <c r="B61" s="212" t="s">
        <v>710</v>
      </c>
      <c r="C61" s="207" t="s">
        <v>635</v>
      </c>
      <c r="D61" s="19"/>
      <c r="E61" s="19"/>
      <c r="F61" s="291">
        <v>14501.9</v>
      </c>
      <c r="G61" s="290">
        <v>0</v>
      </c>
      <c r="H61" s="182">
        <f t="shared" si="8"/>
        <v>14501.9</v>
      </c>
      <c r="I61" s="133">
        <v>20000</v>
      </c>
      <c r="J61" s="287">
        <f t="shared" si="6"/>
        <v>0.72509499999999993</v>
      </c>
    </row>
    <row r="62" spans="1:10" ht="15.5" x14ac:dyDescent="0.35">
      <c r="C62" s="102" t="s">
        <v>175</v>
      </c>
      <c r="D62" s="24">
        <f t="shared" ref="D62:I62" si="9">SUM(D53:D61)</f>
        <v>0</v>
      </c>
      <c r="E62" s="24">
        <f t="shared" si="9"/>
        <v>0</v>
      </c>
      <c r="F62" s="24">
        <f t="shared" si="9"/>
        <v>80939.109999999986</v>
      </c>
      <c r="G62" s="24">
        <f t="shared" si="9"/>
        <v>60591.79</v>
      </c>
      <c r="H62" s="24">
        <f t="shared" si="9"/>
        <v>141530.9</v>
      </c>
      <c r="I62" s="24">
        <f t="shared" si="9"/>
        <v>208497.28</v>
      </c>
      <c r="J62" s="289">
        <f>H62/I62</f>
        <v>0.67881413129226431</v>
      </c>
    </row>
    <row r="63" spans="1:10" ht="51" customHeight="1" x14ac:dyDescent="0.35">
      <c r="B63" s="102" t="s">
        <v>84</v>
      </c>
      <c r="C63" s="324" t="s">
        <v>636</v>
      </c>
      <c r="D63" s="324"/>
      <c r="E63" s="324"/>
      <c r="F63" s="324"/>
      <c r="G63" s="324"/>
      <c r="H63" s="324"/>
      <c r="I63" s="324"/>
      <c r="J63" s="307"/>
    </row>
    <row r="64" spans="1:10" ht="46.5" x14ac:dyDescent="0.35">
      <c r="B64" s="152" t="s">
        <v>85</v>
      </c>
      <c r="C64" s="202" t="s">
        <v>637</v>
      </c>
      <c r="D64" s="19"/>
      <c r="E64" s="19"/>
      <c r="F64" s="291">
        <v>9430.91</v>
      </c>
      <c r="G64" s="290">
        <v>10025</v>
      </c>
      <c r="H64" s="182">
        <f>SUM(D64:G64)</f>
        <v>19455.91</v>
      </c>
      <c r="I64" s="133">
        <v>20000</v>
      </c>
      <c r="J64" s="287">
        <f t="shared" ref="J64:J74" si="10">H64/I64</f>
        <v>0.97279550000000004</v>
      </c>
    </row>
    <row r="65" spans="2:10" ht="46.5" x14ac:dyDescent="0.35">
      <c r="B65" s="152" t="s">
        <v>86</v>
      </c>
      <c r="C65" s="202" t="s">
        <v>638</v>
      </c>
      <c r="D65" s="19"/>
      <c r="E65" s="19"/>
      <c r="F65" s="290"/>
      <c r="G65" s="182"/>
      <c r="H65" s="182">
        <f>SUM(D65:G65)</f>
        <v>0</v>
      </c>
      <c r="I65" s="133">
        <v>20000</v>
      </c>
      <c r="J65" s="287">
        <f t="shared" si="10"/>
        <v>0</v>
      </c>
    </row>
    <row r="66" spans="2:10" ht="15.5" x14ac:dyDescent="0.35">
      <c r="C66" s="102" t="s">
        <v>175</v>
      </c>
      <c r="D66" s="24">
        <f t="shared" ref="D66:I66" si="11">SUM(D64:D65)</f>
        <v>0</v>
      </c>
      <c r="E66" s="24">
        <f t="shared" si="11"/>
        <v>0</v>
      </c>
      <c r="F66" s="24">
        <f t="shared" si="11"/>
        <v>9430.91</v>
      </c>
      <c r="G66" s="24">
        <f t="shared" si="11"/>
        <v>10025</v>
      </c>
      <c r="H66" s="24">
        <f t="shared" si="11"/>
        <v>19455.91</v>
      </c>
      <c r="I66" s="24">
        <f t="shared" si="11"/>
        <v>40000</v>
      </c>
      <c r="J66" s="289">
        <f t="shared" si="10"/>
        <v>0.48639775000000002</v>
      </c>
    </row>
    <row r="67" spans="2:10" ht="51" customHeight="1" x14ac:dyDescent="0.35">
      <c r="B67" s="102" t="s">
        <v>101</v>
      </c>
      <c r="C67" s="325" t="s">
        <v>639</v>
      </c>
      <c r="D67" s="325"/>
      <c r="E67" s="325"/>
      <c r="F67" s="325"/>
      <c r="G67" s="325"/>
      <c r="H67" s="325"/>
      <c r="I67" s="325"/>
      <c r="J67" s="307"/>
    </row>
    <row r="68" spans="2:10" ht="31" x14ac:dyDescent="0.35">
      <c r="B68" s="152" t="s">
        <v>93</v>
      </c>
      <c r="C68" s="202" t="s">
        <v>640</v>
      </c>
      <c r="D68" s="19"/>
      <c r="E68" s="19"/>
      <c r="F68" s="316">
        <v>12697.79</v>
      </c>
      <c r="G68" s="216"/>
      <c r="H68" s="216">
        <f t="shared" ref="H68:H73" si="12">SUM(D68:G68)</f>
        <v>12697.79</v>
      </c>
      <c r="I68" s="133">
        <v>15000</v>
      </c>
      <c r="J68" s="287">
        <f t="shared" si="10"/>
        <v>0.8465193333333334</v>
      </c>
    </row>
    <row r="69" spans="2:10" ht="31" x14ac:dyDescent="0.35">
      <c r="B69" s="152" t="s">
        <v>94</v>
      </c>
      <c r="C69" s="202" t="s">
        <v>641</v>
      </c>
      <c r="D69" s="19"/>
      <c r="E69" s="19"/>
      <c r="F69" s="291">
        <v>106595.59</v>
      </c>
      <c r="G69" s="216"/>
      <c r="H69" s="216">
        <f t="shared" si="12"/>
        <v>106595.59</v>
      </c>
      <c r="I69" s="133">
        <v>139888.92000000001</v>
      </c>
      <c r="J69" s="287">
        <f t="shared" si="10"/>
        <v>0.76200166532131342</v>
      </c>
    </row>
    <row r="70" spans="2:10" ht="46.5" x14ac:dyDescent="0.35">
      <c r="B70" s="152" t="s">
        <v>95</v>
      </c>
      <c r="C70" s="202" t="s">
        <v>642</v>
      </c>
      <c r="D70" s="19"/>
      <c r="E70" s="19"/>
      <c r="F70" s="291">
        <v>14939.74</v>
      </c>
      <c r="G70" s="290">
        <v>14659.61</v>
      </c>
      <c r="H70" s="216">
        <f t="shared" si="12"/>
        <v>29599.35</v>
      </c>
      <c r="I70" s="133">
        <v>55000</v>
      </c>
      <c r="J70" s="287">
        <f t="shared" si="10"/>
        <v>0.53816999999999993</v>
      </c>
    </row>
    <row r="71" spans="2:10" ht="31" x14ac:dyDescent="0.35">
      <c r="B71" s="152" t="s">
        <v>96</v>
      </c>
      <c r="C71" s="202" t="s">
        <v>643</v>
      </c>
      <c r="D71" s="19"/>
      <c r="E71" s="19"/>
      <c r="F71" s="291">
        <v>7748.08</v>
      </c>
      <c r="G71" s="216"/>
      <c r="H71" s="216">
        <f t="shared" si="12"/>
        <v>7748.08</v>
      </c>
      <c r="I71" s="133">
        <v>9000</v>
      </c>
      <c r="J71" s="287">
        <f t="shared" si="10"/>
        <v>0.86089777777777776</v>
      </c>
    </row>
    <row r="72" spans="2:10" ht="31" x14ac:dyDescent="0.35">
      <c r="B72" s="152" t="s">
        <v>97</v>
      </c>
      <c r="C72" s="202" t="s">
        <v>702</v>
      </c>
      <c r="D72" s="19"/>
      <c r="E72" s="19"/>
      <c r="F72" s="291">
        <v>14351.75</v>
      </c>
      <c r="G72" s="290">
        <v>15361.4</v>
      </c>
      <c r="H72" s="216">
        <f t="shared" si="12"/>
        <v>29713.15</v>
      </c>
      <c r="I72" s="133">
        <v>80450</v>
      </c>
      <c r="J72" s="287">
        <f t="shared" si="10"/>
        <v>0.36933685518955878</v>
      </c>
    </row>
    <row r="73" spans="2:10" ht="15.5" x14ac:dyDescent="0.35">
      <c r="B73" s="212" t="s">
        <v>98</v>
      </c>
      <c r="C73" s="202" t="s">
        <v>685</v>
      </c>
      <c r="D73" s="19"/>
      <c r="E73" s="19"/>
      <c r="F73" s="291">
        <v>5485.4949999999999</v>
      </c>
      <c r="G73" s="290">
        <v>9974.4699999999993</v>
      </c>
      <c r="H73" s="216">
        <f t="shared" si="12"/>
        <v>15459.965</v>
      </c>
      <c r="I73" s="133">
        <v>29992.62</v>
      </c>
      <c r="J73" s="287">
        <f t="shared" si="10"/>
        <v>0.51545896957318171</v>
      </c>
    </row>
    <row r="74" spans="2:10" ht="15.5" x14ac:dyDescent="0.35">
      <c r="C74" s="102" t="s">
        <v>175</v>
      </c>
      <c r="D74" s="21">
        <f t="shared" ref="D74:I74" si="13">SUM(D68:D73)</f>
        <v>0</v>
      </c>
      <c r="E74" s="21">
        <f t="shared" si="13"/>
        <v>0</v>
      </c>
      <c r="F74" s="21">
        <f t="shared" si="13"/>
        <v>161818.44499999998</v>
      </c>
      <c r="G74" s="21">
        <f t="shared" si="13"/>
        <v>39995.480000000003</v>
      </c>
      <c r="H74" s="21">
        <f t="shared" si="13"/>
        <v>201813.92499999999</v>
      </c>
      <c r="I74" s="21">
        <f t="shared" si="13"/>
        <v>329331.54000000004</v>
      </c>
      <c r="J74" s="287">
        <f t="shared" si="10"/>
        <v>0.61279865572547343</v>
      </c>
    </row>
    <row r="75" spans="2:10" ht="15.75" customHeight="1" x14ac:dyDescent="0.35">
      <c r="B75" s="6"/>
      <c r="C75" s="11"/>
      <c r="D75" s="26"/>
      <c r="E75" s="26"/>
      <c r="F75" s="26"/>
      <c r="G75" s="26"/>
      <c r="H75" s="26"/>
      <c r="I75" s="26"/>
      <c r="J75" s="309"/>
    </row>
    <row r="76" spans="2:10" ht="51" customHeight="1" x14ac:dyDescent="0.35">
      <c r="B76" s="102" t="s">
        <v>102</v>
      </c>
      <c r="C76" s="324" t="s">
        <v>595</v>
      </c>
      <c r="D76" s="324"/>
      <c r="E76" s="324"/>
      <c r="F76" s="324"/>
      <c r="G76" s="324"/>
      <c r="H76" s="324"/>
      <c r="I76" s="324"/>
      <c r="J76" s="306"/>
    </row>
    <row r="77" spans="2:10" ht="51" customHeight="1" x14ac:dyDescent="0.35">
      <c r="B77" s="102" t="s">
        <v>103</v>
      </c>
      <c r="C77" s="324" t="s">
        <v>596</v>
      </c>
      <c r="D77" s="324"/>
      <c r="E77" s="324"/>
      <c r="F77" s="324"/>
      <c r="G77" s="324"/>
      <c r="H77" s="324"/>
      <c r="I77" s="324"/>
      <c r="J77" s="307"/>
    </row>
    <row r="78" spans="2:10" ht="31" x14ac:dyDescent="0.35">
      <c r="B78" s="152" t="s">
        <v>104</v>
      </c>
      <c r="C78" s="202" t="s">
        <v>597</v>
      </c>
      <c r="D78" s="314">
        <v>3862.94</v>
      </c>
      <c r="E78" s="290">
        <v>788.93</v>
      </c>
      <c r="F78" s="182"/>
      <c r="G78" s="19"/>
      <c r="H78" s="19">
        <f>SUM(D78:G78)</f>
        <v>4651.87</v>
      </c>
      <c r="I78" s="133">
        <v>29345.58</v>
      </c>
      <c r="J78" s="287">
        <f t="shared" ref="J78:J94" si="14">H78/I78</f>
        <v>0.15852029504954407</v>
      </c>
    </row>
    <row r="79" spans="2:10" ht="46.5" x14ac:dyDescent="0.35">
      <c r="B79" s="152" t="s">
        <v>105</v>
      </c>
      <c r="C79" s="202" t="s">
        <v>603</v>
      </c>
      <c r="D79" s="314">
        <v>0</v>
      </c>
      <c r="E79" s="290">
        <v>9330.7999999999993</v>
      </c>
      <c r="F79" s="19"/>
      <c r="G79" s="182"/>
      <c r="H79" s="182">
        <f>SUM(D79:G79)</f>
        <v>9330.7999999999993</v>
      </c>
      <c r="I79" s="133">
        <v>178000</v>
      </c>
      <c r="J79" s="287">
        <f t="shared" si="14"/>
        <v>5.242022471910112E-2</v>
      </c>
    </row>
    <row r="80" spans="2:10" ht="62" x14ac:dyDescent="0.35">
      <c r="B80" s="152" t="s">
        <v>106</v>
      </c>
      <c r="C80" s="202" t="s">
        <v>604</v>
      </c>
      <c r="D80" s="314">
        <v>0</v>
      </c>
      <c r="E80" s="290">
        <v>1812.8</v>
      </c>
      <c r="F80" s="19"/>
      <c r="G80" s="182"/>
      <c r="H80" s="182">
        <f>SUM(D80:G80)</f>
        <v>1812.8</v>
      </c>
      <c r="I80" s="133">
        <v>120000</v>
      </c>
      <c r="J80" s="287">
        <f t="shared" si="14"/>
        <v>1.5106666666666666E-2</v>
      </c>
    </row>
    <row r="81" spans="2:10" ht="15.5" x14ac:dyDescent="0.35">
      <c r="C81" s="102" t="s">
        <v>175</v>
      </c>
      <c r="D81" s="21">
        <f t="shared" ref="D81:I81" si="15">SUM(D78:D80)</f>
        <v>3862.94</v>
      </c>
      <c r="E81" s="21">
        <f t="shared" si="15"/>
        <v>11932.529999999999</v>
      </c>
      <c r="F81" s="21">
        <f t="shared" si="15"/>
        <v>0</v>
      </c>
      <c r="G81" s="21">
        <f t="shared" si="15"/>
        <v>0</v>
      </c>
      <c r="H81" s="21">
        <f t="shared" si="15"/>
        <v>15795.469999999998</v>
      </c>
      <c r="I81" s="21">
        <f t="shared" si="15"/>
        <v>327345.58</v>
      </c>
      <c r="J81" s="289">
        <f t="shared" si="14"/>
        <v>4.8253194681901604E-2</v>
      </c>
    </row>
    <row r="82" spans="2:10" ht="51" customHeight="1" x14ac:dyDescent="0.35">
      <c r="B82" s="102" t="s">
        <v>8</v>
      </c>
      <c r="C82" s="325" t="s">
        <v>712</v>
      </c>
      <c r="D82" s="325"/>
      <c r="E82" s="325"/>
      <c r="F82" s="325"/>
      <c r="G82" s="325"/>
      <c r="H82" s="325"/>
      <c r="I82" s="325"/>
      <c r="J82" s="307"/>
    </row>
    <row r="83" spans="2:10" s="241" customFormat="1" ht="46.5" x14ac:dyDescent="0.35">
      <c r="B83" s="242" t="s">
        <v>112</v>
      </c>
      <c r="C83" s="248" t="s">
        <v>649</v>
      </c>
      <c r="D83" s="237"/>
      <c r="E83" s="237"/>
      <c r="F83" s="291">
        <v>131037.45</v>
      </c>
      <c r="G83" s="237"/>
      <c r="H83" s="256">
        <f t="shared" ref="H83:H91" si="16">SUM(D83:G83)</f>
        <v>131037.45</v>
      </c>
      <c r="I83" s="133">
        <v>255436.82</v>
      </c>
      <c r="J83" s="287">
        <f t="shared" si="14"/>
        <v>0.51299358487159363</v>
      </c>
    </row>
    <row r="84" spans="2:10" s="241" customFormat="1" ht="46.5" x14ac:dyDescent="0.35">
      <c r="B84" s="242" t="s">
        <v>113</v>
      </c>
      <c r="C84" s="207" t="s">
        <v>683</v>
      </c>
      <c r="D84" s="237"/>
      <c r="E84" s="237"/>
      <c r="F84" s="246"/>
      <c r="G84" s="291">
        <f>13060.4533333333+5500</f>
        <v>18560.453333333302</v>
      </c>
      <c r="H84" s="256">
        <f t="shared" si="16"/>
        <v>18560.453333333302</v>
      </c>
      <c r="I84" s="133">
        <v>70000</v>
      </c>
      <c r="J84" s="287">
        <f t="shared" si="14"/>
        <v>0.2651493333333329</v>
      </c>
    </row>
    <row r="85" spans="2:10" ht="31" x14ac:dyDescent="0.35">
      <c r="B85" s="152" t="s">
        <v>114</v>
      </c>
      <c r="C85" s="248" t="s">
        <v>650</v>
      </c>
      <c r="D85" s="19"/>
      <c r="E85" s="19"/>
      <c r="F85" s="291">
        <v>10658.57</v>
      </c>
      <c r="G85" s="182"/>
      <c r="H85" s="20">
        <f t="shared" si="16"/>
        <v>10658.57</v>
      </c>
      <c r="I85" s="133">
        <v>5000</v>
      </c>
      <c r="J85" s="287">
        <f t="shared" si="14"/>
        <v>2.1317140000000001</v>
      </c>
    </row>
    <row r="86" spans="2:10" ht="46.5" x14ac:dyDescent="0.35">
      <c r="B86" s="152" t="s">
        <v>115</v>
      </c>
      <c r="C86" s="207" t="s">
        <v>703</v>
      </c>
      <c r="D86" s="19"/>
      <c r="E86" s="19"/>
      <c r="F86" s="291"/>
      <c r="G86" s="290">
        <v>14660.4533333333</v>
      </c>
      <c r="H86" s="20">
        <f t="shared" si="16"/>
        <v>14660.4533333333</v>
      </c>
      <c r="I86" s="133">
        <v>28000</v>
      </c>
      <c r="J86" s="287">
        <f t="shared" si="14"/>
        <v>0.52358761904761786</v>
      </c>
    </row>
    <row r="87" spans="2:10" ht="46.5" x14ac:dyDescent="0.35">
      <c r="B87" s="152" t="s">
        <v>116</v>
      </c>
      <c r="C87" s="207" t="s">
        <v>684</v>
      </c>
      <c r="D87" s="19"/>
      <c r="E87" s="19"/>
      <c r="F87" s="246"/>
      <c r="G87" s="182"/>
      <c r="H87" s="19">
        <f t="shared" si="16"/>
        <v>0</v>
      </c>
      <c r="I87" s="133">
        <v>10000</v>
      </c>
      <c r="J87" s="287">
        <f t="shared" si="14"/>
        <v>0</v>
      </c>
    </row>
    <row r="88" spans="2:10" ht="31" x14ac:dyDescent="0.35">
      <c r="B88" s="152" t="s">
        <v>117</v>
      </c>
      <c r="C88" s="207" t="s">
        <v>704</v>
      </c>
      <c r="D88" s="19"/>
      <c r="E88" s="19"/>
      <c r="F88" s="291">
        <v>2369.6999999999998</v>
      </c>
      <c r="G88" s="182"/>
      <c r="H88" s="19">
        <f t="shared" si="16"/>
        <v>2369.6999999999998</v>
      </c>
      <c r="I88" s="133">
        <v>6000</v>
      </c>
      <c r="J88" s="287">
        <f t="shared" si="14"/>
        <v>0.39494999999999997</v>
      </c>
    </row>
    <row r="89" spans="2:10" ht="46.5" x14ac:dyDescent="0.35">
      <c r="B89" s="152" t="s">
        <v>118</v>
      </c>
      <c r="C89" s="207" t="s">
        <v>705</v>
      </c>
      <c r="D89" s="20"/>
      <c r="E89" s="20"/>
      <c r="F89" s="291"/>
      <c r="G89" s="290">
        <v>15635.4533333333</v>
      </c>
      <c r="H89" s="20">
        <f t="shared" si="16"/>
        <v>15635.4533333333</v>
      </c>
      <c r="I89" s="133">
        <v>41000</v>
      </c>
      <c r="J89" s="287">
        <f t="shared" si="14"/>
        <v>0.38135252032520245</v>
      </c>
    </row>
    <row r="90" spans="2:10" ht="15.5" x14ac:dyDescent="0.35">
      <c r="B90" s="212" t="s">
        <v>119</v>
      </c>
      <c r="C90" s="202" t="s">
        <v>653</v>
      </c>
      <c r="D90" s="20"/>
      <c r="E90" s="20"/>
      <c r="F90" s="291"/>
      <c r="G90" s="290">
        <f>8255+6555</f>
        <v>14810</v>
      </c>
      <c r="H90" s="20">
        <f t="shared" si="16"/>
        <v>14810</v>
      </c>
      <c r="I90" s="133">
        <v>34000</v>
      </c>
      <c r="J90" s="287">
        <f t="shared" si="14"/>
        <v>0.43558823529411766</v>
      </c>
    </row>
    <row r="91" spans="2:10" ht="46.5" x14ac:dyDescent="0.35">
      <c r="B91" s="212" t="s">
        <v>713</v>
      </c>
      <c r="C91" s="202" t="s">
        <v>706</v>
      </c>
      <c r="D91" s="20"/>
      <c r="E91" s="20"/>
      <c r="F91" s="291"/>
      <c r="G91" s="290">
        <v>16523.48</v>
      </c>
      <c r="H91" s="20">
        <f t="shared" si="16"/>
        <v>16523.48</v>
      </c>
      <c r="I91" s="133">
        <v>65636.639999999999</v>
      </c>
      <c r="J91" s="287">
        <f t="shared" si="14"/>
        <v>0.25174171011800728</v>
      </c>
    </row>
    <row r="92" spans="2:10" ht="51" customHeight="1" x14ac:dyDescent="0.35">
      <c r="C92" s="102" t="s">
        <v>175</v>
      </c>
      <c r="D92" s="24">
        <f t="shared" ref="D92:I92" si="17">SUM(D83:D91)</f>
        <v>0</v>
      </c>
      <c r="E92" s="24">
        <f t="shared" si="17"/>
        <v>0</v>
      </c>
      <c r="F92" s="24">
        <f t="shared" si="17"/>
        <v>144065.72</v>
      </c>
      <c r="G92" s="24">
        <f t="shared" si="17"/>
        <v>80189.839999999909</v>
      </c>
      <c r="H92" s="24">
        <f t="shared" si="17"/>
        <v>224255.55999999994</v>
      </c>
      <c r="I92" s="24">
        <f t="shared" si="17"/>
        <v>515073.46</v>
      </c>
      <c r="J92" s="289">
        <f t="shared" si="14"/>
        <v>0.43538558558229717</v>
      </c>
    </row>
    <row r="93" spans="2:10" s="241" customFormat="1" ht="15.5" x14ac:dyDescent="0.35">
      <c r="B93" s="102" t="s">
        <v>120</v>
      </c>
      <c r="C93" s="323"/>
      <c r="D93" s="323"/>
      <c r="E93" s="323"/>
      <c r="F93" s="323"/>
      <c r="G93" s="323"/>
      <c r="H93" s="323"/>
      <c r="I93" s="323"/>
      <c r="J93" s="310"/>
    </row>
    <row r="94" spans="2:10" ht="31" x14ac:dyDescent="0.35">
      <c r="B94" s="212" t="s">
        <v>121</v>
      </c>
      <c r="C94" s="17" t="s">
        <v>730</v>
      </c>
      <c r="D94" s="19"/>
      <c r="E94" s="19"/>
      <c r="F94" s="19"/>
      <c r="G94" s="286"/>
      <c r="H94" s="20">
        <f>SUM(D94:G94)</f>
        <v>0</v>
      </c>
      <c r="I94" s="133">
        <v>10000</v>
      </c>
      <c r="J94" s="287">
        <f t="shared" si="14"/>
        <v>0</v>
      </c>
    </row>
    <row r="95" spans="2:10" ht="51" customHeight="1" x14ac:dyDescent="0.35">
      <c r="C95" s="102" t="s">
        <v>175</v>
      </c>
      <c r="D95" s="24">
        <f>SUM(D94:D94)</f>
        <v>0</v>
      </c>
      <c r="E95" s="24">
        <f>SUM(E94:E94)</f>
        <v>0</v>
      </c>
      <c r="F95" s="24">
        <f>SUM(F94:F94)</f>
        <v>0</v>
      </c>
      <c r="G95" s="24">
        <f>SUM(G94:G94)</f>
        <v>0</v>
      </c>
      <c r="H95" s="24">
        <f>SUM(H94:H94)</f>
        <v>0</v>
      </c>
      <c r="I95" s="24">
        <v>10000</v>
      </c>
      <c r="J95" s="289">
        <f>H95/I95</f>
        <v>0</v>
      </c>
    </row>
    <row r="96" spans="2:10" ht="51" customHeight="1" x14ac:dyDescent="0.35">
      <c r="B96" s="6"/>
      <c r="C96" s="11"/>
      <c r="D96" s="26"/>
      <c r="E96" s="26"/>
      <c r="F96" s="26"/>
      <c r="G96" s="26"/>
      <c r="H96" s="26"/>
      <c r="I96" s="26"/>
      <c r="J96" s="309"/>
    </row>
    <row r="97" spans="2:10" s="38" customFormat="1" ht="69.75" customHeight="1" x14ac:dyDescent="0.35">
      <c r="B97" s="270" t="s">
        <v>552</v>
      </c>
      <c r="C97" s="203" t="s">
        <v>605</v>
      </c>
      <c r="D97" s="315">
        <v>373338.61</v>
      </c>
      <c r="E97" s="312">
        <v>126085.08</v>
      </c>
      <c r="F97" s="245"/>
      <c r="G97" s="245"/>
      <c r="H97" s="245">
        <f>SUM(D97:G97)</f>
        <v>499423.69</v>
      </c>
      <c r="I97" s="271">
        <v>486520</v>
      </c>
      <c r="J97" s="301">
        <f>H97/I97</f>
        <v>1.0265224245663076</v>
      </c>
    </row>
    <row r="98" spans="2:10" ht="57" customHeight="1" x14ac:dyDescent="0.35">
      <c r="B98" s="102" t="s">
        <v>550</v>
      </c>
      <c r="C98" s="203" t="s">
        <v>606</v>
      </c>
      <c r="D98" s="315">
        <v>63117.97</v>
      </c>
      <c r="E98" s="292">
        <v>54557.93</v>
      </c>
      <c r="F98" s="31"/>
      <c r="G98" s="31"/>
      <c r="H98" s="31">
        <f>SUM(D98:G98)</f>
        <v>117675.9</v>
      </c>
      <c r="I98" s="133">
        <v>138480</v>
      </c>
      <c r="J98" s="287">
        <f>H98/I98</f>
        <v>0.84976819757365685</v>
      </c>
    </row>
    <row r="99" spans="2:10" ht="91" customHeight="1" x14ac:dyDescent="0.35">
      <c r="B99" s="102" t="s">
        <v>553</v>
      </c>
      <c r="C99" s="204" t="s">
        <v>731</v>
      </c>
      <c r="D99" s="315">
        <v>80992.87999999999</v>
      </c>
      <c r="E99" s="292">
        <v>876.58</v>
      </c>
      <c r="F99" s="312">
        <v>9404.7900000000009</v>
      </c>
      <c r="G99" s="292">
        <v>16628.310000000001</v>
      </c>
      <c r="H99" s="31">
        <f>SUM(D99:G99)</f>
        <v>107902.56</v>
      </c>
      <c r="I99" s="133">
        <v>165000.21490000002</v>
      </c>
      <c r="J99" s="287">
        <f>H99/I99</f>
        <v>0.65395405736529122</v>
      </c>
    </row>
    <row r="100" spans="2:10" ht="31" x14ac:dyDescent="0.35">
      <c r="B100" s="126" t="s">
        <v>557</v>
      </c>
      <c r="C100" s="203" t="s">
        <v>729</v>
      </c>
      <c r="D100" s="315">
        <v>0</v>
      </c>
      <c r="E100" s="31"/>
      <c r="F100" s="31"/>
      <c r="G100" s="31"/>
      <c r="H100" s="31">
        <f>SUM(D100:G100)</f>
        <v>0</v>
      </c>
      <c r="I100" s="133">
        <v>80000</v>
      </c>
      <c r="J100" s="287">
        <f>H100/I100</f>
        <v>0</v>
      </c>
    </row>
    <row r="101" spans="2:10" ht="15.75" customHeight="1" x14ac:dyDescent="0.35">
      <c r="B101" s="6"/>
      <c r="C101" s="127" t="s">
        <v>551</v>
      </c>
      <c r="D101" s="134">
        <f>SUM(D97:D100)</f>
        <v>517449.45999999996</v>
      </c>
      <c r="E101" s="134">
        <f>SUM(E97:E100)</f>
        <v>181519.59</v>
      </c>
      <c r="F101" s="134">
        <f>SUM(F97:F100)</f>
        <v>9404.7900000000009</v>
      </c>
      <c r="G101" s="134">
        <f>SUM(G97:G100)</f>
        <v>16628.310000000001</v>
      </c>
      <c r="H101" s="134">
        <f>SUM(H97:H100)</f>
        <v>725002.14999999991</v>
      </c>
      <c r="I101" s="134">
        <v>870000.21490000002</v>
      </c>
      <c r="J101" s="302">
        <f>H101/I101</f>
        <v>0.83333559875422958</v>
      </c>
    </row>
    <row r="102" spans="2:10" ht="15.75" customHeight="1" x14ac:dyDescent="0.35">
      <c r="B102" s="6"/>
      <c r="C102" s="11"/>
      <c r="D102" s="26"/>
      <c r="E102" s="26"/>
      <c r="F102" s="26"/>
      <c r="G102" s="26"/>
      <c r="H102" s="26"/>
      <c r="I102" s="26"/>
      <c r="J102" s="309"/>
    </row>
    <row r="103" spans="2:10" ht="15.75" customHeight="1" x14ac:dyDescent="0.35">
      <c r="B103" s="6"/>
      <c r="C103" s="11"/>
      <c r="D103" s="26"/>
      <c r="E103" s="26"/>
      <c r="F103" s="26"/>
      <c r="G103" s="26"/>
      <c r="H103" s="26"/>
      <c r="I103" s="26"/>
      <c r="J103" s="309"/>
    </row>
    <row r="104" spans="2:10" ht="15.75" customHeight="1" x14ac:dyDescent="0.35">
      <c r="B104" s="6"/>
      <c r="C104" s="11"/>
      <c r="D104" s="26"/>
      <c r="E104" s="26"/>
      <c r="F104" s="26"/>
      <c r="G104" s="26"/>
      <c r="H104" s="26"/>
      <c r="I104" s="26"/>
      <c r="J104" s="309"/>
    </row>
    <row r="105" spans="2:10" ht="16" thickBot="1" x14ac:dyDescent="0.4">
      <c r="B105" s="6"/>
      <c r="C105" s="11"/>
      <c r="D105" s="26"/>
      <c r="E105" s="26"/>
      <c r="F105" s="26"/>
      <c r="G105" s="26"/>
      <c r="H105" s="26"/>
      <c r="I105" s="26"/>
      <c r="J105" s="309"/>
    </row>
    <row r="106" spans="2:10" ht="15.5" x14ac:dyDescent="0.35">
      <c r="B106" s="6"/>
      <c r="C106" s="319" t="s">
        <v>736</v>
      </c>
      <c r="D106" s="320"/>
      <c r="E106" s="320"/>
      <c r="F106" s="320"/>
      <c r="G106" s="320"/>
      <c r="H106" s="321"/>
    </row>
    <row r="107" spans="2:10" ht="15.5" x14ac:dyDescent="0.35">
      <c r="B107" s="6"/>
      <c r="C107" s="317"/>
      <c r="D107" s="21" t="s">
        <v>547</v>
      </c>
      <c r="E107" s="21" t="s">
        <v>548</v>
      </c>
      <c r="F107" s="21" t="s">
        <v>549</v>
      </c>
      <c r="G107" s="21" t="s">
        <v>580</v>
      </c>
      <c r="H107" s="285"/>
    </row>
    <row r="108" spans="2:10" ht="15.5" x14ac:dyDescent="0.35">
      <c r="B108" s="6"/>
      <c r="C108" s="318"/>
      <c r="D108" s="112" t="str">
        <f>D8</f>
        <v xml:space="preserve">IOM The Gambia </v>
      </c>
      <c r="E108" s="112" t="str">
        <f>E8</f>
        <v>IOM SENEGAL</v>
      </c>
      <c r="F108" s="112" t="str">
        <f>F8</f>
        <v xml:space="preserve">FAO The Gambia </v>
      </c>
      <c r="G108" s="112" t="str">
        <f>G8</f>
        <v>FAO Senegal</v>
      </c>
      <c r="H108" s="30" t="s">
        <v>574</v>
      </c>
    </row>
    <row r="109" spans="2:10" ht="15.5" x14ac:dyDescent="0.35">
      <c r="B109" s="15"/>
      <c r="C109" s="229" t="s">
        <v>570</v>
      </c>
      <c r="D109" s="103">
        <f>SUM(D15,D21,D25,D29,D33,D37,D51,D62,D66,D74,D81,D92,D95,D97,D98,D99,D100)</f>
        <v>905460.95000000007</v>
      </c>
      <c r="E109" s="103">
        <f>SUM(E15,E21,E25,E29,E33,E37,E51,E62,E66,E74,E81,E92,E95,E97,E98,E99,E100)</f>
        <v>358390.3</v>
      </c>
      <c r="F109" s="103">
        <f>SUM(F15,F21,F25,F29,F33,F37,F51,F62,F66,F74,F81,F92,F95,F97,F98,F99,F100)</f>
        <v>547399.04500000004</v>
      </c>
      <c r="G109" s="103">
        <f>SUM(G15,G21,G25,G29,G33,G37,G51,G62,G66,G74,G81,G92,G95,G97,G98,G99,G100)</f>
        <v>325051.40204000013</v>
      </c>
      <c r="H109" s="123">
        <f>+SUM(D109:G109)</f>
        <v>2136301.69704</v>
      </c>
    </row>
    <row r="110" spans="2:10" ht="15.5" x14ac:dyDescent="0.35">
      <c r="B110" s="4"/>
      <c r="C110" s="122" t="s">
        <v>9</v>
      </c>
      <c r="D110" s="103">
        <f>D109*0.07</f>
        <v>63382.266500000012</v>
      </c>
      <c r="E110" s="103">
        <f>E109*0.07</f>
        <v>25087.321</v>
      </c>
      <c r="F110" s="103">
        <f>F109*0.07</f>
        <v>38317.933150000004</v>
      </c>
      <c r="G110" s="103">
        <f>G109*0.07</f>
        <v>22753.598142800012</v>
      </c>
      <c r="H110" s="123">
        <f>+SUM(D110:G110)</f>
        <v>149541.11879280003</v>
      </c>
    </row>
    <row r="111" spans="2:10" ht="16" thickBot="1" x14ac:dyDescent="0.4">
      <c r="B111" s="4"/>
      <c r="C111" s="9" t="s">
        <v>64</v>
      </c>
      <c r="D111" s="106">
        <f>SUM(D109:D110)</f>
        <v>968843.2165000001</v>
      </c>
      <c r="E111" s="106">
        <f>SUM(E109:E110)</f>
        <v>383477.62099999998</v>
      </c>
      <c r="F111" s="106">
        <f>SUM(F109:F110)</f>
        <v>585716.9781500001</v>
      </c>
      <c r="G111" s="106">
        <f>SUM(G109:G110)</f>
        <v>347805.00018280017</v>
      </c>
      <c r="H111" s="294">
        <f>+SUM(D111:G111)</f>
        <v>2285842.8158328002</v>
      </c>
    </row>
    <row r="112" spans="2:10" s="38" customFormat="1" ht="16" thickBot="1" x14ac:dyDescent="0.4">
      <c r="B112" s="4"/>
      <c r="C112" s="37"/>
      <c r="D112" s="300"/>
      <c r="E112" s="37"/>
      <c r="F112" s="37"/>
      <c r="G112" s="37"/>
      <c r="H112" s="37"/>
      <c r="I112" s="37"/>
      <c r="J112" s="303"/>
    </row>
    <row r="113" spans="2:10" ht="15.5" x14ac:dyDescent="0.35">
      <c r="B113" s="322"/>
      <c r="C113" s="319" t="s">
        <v>735</v>
      </c>
      <c r="D113" s="320"/>
      <c r="E113" s="320"/>
      <c r="F113" s="320"/>
      <c r="G113" s="320"/>
      <c r="H113" s="321"/>
      <c r="J113" s="313"/>
    </row>
    <row r="114" spans="2:10" ht="15.5" x14ac:dyDescent="0.35">
      <c r="B114" s="322"/>
      <c r="C114" s="317"/>
      <c r="D114" s="21" t="s">
        <v>547</v>
      </c>
      <c r="E114" s="21" t="s">
        <v>548</v>
      </c>
      <c r="F114" s="21" t="s">
        <v>549</v>
      </c>
      <c r="G114" s="21" t="s">
        <v>580</v>
      </c>
      <c r="H114" s="298" t="s">
        <v>64</v>
      </c>
    </row>
    <row r="115" spans="2:10" ht="15.5" x14ac:dyDescent="0.35">
      <c r="B115" s="322"/>
      <c r="C115" s="318"/>
      <c r="D115" s="112" t="s">
        <v>607</v>
      </c>
      <c r="E115" s="112" t="s">
        <v>616</v>
      </c>
      <c r="F115" s="112" t="s">
        <v>617</v>
      </c>
      <c r="G115" s="112" t="s">
        <v>686</v>
      </c>
      <c r="H115" s="299"/>
    </row>
    <row r="116" spans="2:10" ht="15.5" x14ac:dyDescent="0.35">
      <c r="B116" s="322"/>
      <c r="C116" s="229" t="s">
        <v>63</v>
      </c>
      <c r="D116" s="103">
        <v>1308411.2149</v>
      </c>
      <c r="E116" s="103">
        <v>700934.58000000007</v>
      </c>
      <c r="F116" s="103">
        <v>934579.44</v>
      </c>
      <c r="G116" s="103">
        <v>607476.64</v>
      </c>
      <c r="H116" s="123">
        <v>3551401.8749000002</v>
      </c>
      <c r="J116" s="311"/>
    </row>
    <row r="117" spans="2:10" ht="15.5" x14ac:dyDescent="0.35">
      <c r="B117" s="322"/>
      <c r="C117" s="122" t="s">
        <v>9</v>
      </c>
      <c r="D117" s="103">
        <v>91588.785043000011</v>
      </c>
      <c r="E117" s="103">
        <v>49065.420600000012</v>
      </c>
      <c r="F117" s="103">
        <v>65420.560799999999</v>
      </c>
      <c r="G117" s="103">
        <v>42523.364800000003</v>
      </c>
      <c r="H117" s="123">
        <v>248598.13124300004</v>
      </c>
      <c r="J117" s="313"/>
    </row>
    <row r="118" spans="2:10" ht="16" thickBot="1" x14ac:dyDescent="0.4">
      <c r="C118" s="9" t="s">
        <v>64</v>
      </c>
      <c r="D118" s="106">
        <v>1399999.999943</v>
      </c>
      <c r="E118" s="106">
        <v>750000.00060000014</v>
      </c>
      <c r="F118" s="106">
        <v>1000000.0007999999</v>
      </c>
      <c r="G118" s="106">
        <v>650000.0048</v>
      </c>
      <c r="H118" s="124">
        <v>3800000.006143</v>
      </c>
    </row>
    <row r="119" spans="2:10" ht="15" thickBot="1" x14ac:dyDescent="0.4"/>
    <row r="120" spans="2:10" ht="15.5" x14ac:dyDescent="0.35">
      <c r="C120" s="319" t="s">
        <v>737</v>
      </c>
      <c r="D120" s="320"/>
      <c r="E120" s="320"/>
      <c r="F120" s="320"/>
      <c r="G120" s="320"/>
      <c r="H120" s="321"/>
    </row>
    <row r="121" spans="2:10" ht="15.5" x14ac:dyDescent="0.35">
      <c r="C121" s="317"/>
      <c r="D121" s="21" t="s">
        <v>547</v>
      </c>
      <c r="E121" s="21" t="s">
        <v>548</v>
      </c>
      <c r="F121" s="21" t="s">
        <v>549</v>
      </c>
      <c r="G121" s="21" t="s">
        <v>580</v>
      </c>
      <c r="H121" s="285" t="s">
        <v>64</v>
      </c>
    </row>
    <row r="122" spans="2:10" ht="15.5" x14ac:dyDescent="0.35">
      <c r="C122" s="318"/>
      <c r="D122" s="112" t="s">
        <v>607</v>
      </c>
      <c r="E122" s="112" t="s">
        <v>616</v>
      </c>
      <c r="F122" s="112" t="s">
        <v>617</v>
      </c>
      <c r="G122" s="112" t="s">
        <v>686</v>
      </c>
      <c r="H122" s="30"/>
    </row>
    <row r="123" spans="2:10" ht="15.5" x14ac:dyDescent="0.35">
      <c r="C123" s="229" t="s">
        <v>63</v>
      </c>
      <c r="D123" s="295">
        <f t="shared" ref="D123:H125" si="18">D109/D116</f>
        <v>0.69203086895674704</v>
      </c>
      <c r="E123" s="295">
        <f t="shared" si="18"/>
        <v>0.51130349425762378</v>
      </c>
      <c r="F123" s="295">
        <f t="shared" si="18"/>
        <v>0.5857169776814265</v>
      </c>
      <c r="G123" s="295">
        <f t="shared" si="18"/>
        <v>0.53508461171445232</v>
      </c>
      <c r="H123" s="293">
        <f t="shared" si="18"/>
        <v>0.60153758214146169</v>
      </c>
    </row>
    <row r="124" spans="2:10" ht="15.5" x14ac:dyDescent="0.35">
      <c r="C124" s="122" t="s">
        <v>9</v>
      </c>
      <c r="D124" s="295">
        <f t="shared" si="18"/>
        <v>0.69203086895674704</v>
      </c>
      <c r="E124" s="295">
        <f t="shared" si="18"/>
        <v>0.51130349425762378</v>
      </c>
      <c r="F124" s="295">
        <f t="shared" si="18"/>
        <v>0.5857169776814265</v>
      </c>
      <c r="G124" s="295">
        <f t="shared" si="18"/>
        <v>0.53508461171445232</v>
      </c>
      <c r="H124" s="293">
        <f t="shared" si="18"/>
        <v>0.6015375821414618</v>
      </c>
    </row>
    <row r="125" spans="2:10" ht="16" thickBot="1" x14ac:dyDescent="0.4">
      <c r="C125" s="9" t="s">
        <v>64</v>
      </c>
      <c r="D125" s="296">
        <f t="shared" si="18"/>
        <v>0.69203086895674704</v>
      </c>
      <c r="E125" s="296">
        <f t="shared" si="18"/>
        <v>0.51130349425762378</v>
      </c>
      <c r="F125" s="296">
        <f t="shared" si="18"/>
        <v>0.58571697768142661</v>
      </c>
      <c r="G125" s="296">
        <f t="shared" si="18"/>
        <v>0.53508461171445232</v>
      </c>
      <c r="H125" s="297">
        <f t="shared" si="18"/>
        <v>0.6015375821414618</v>
      </c>
    </row>
  </sheetData>
  <sheetProtection formatCells="0" formatColumns="0" formatRows="0"/>
  <mergeCells count="25">
    <mergeCell ref="C40:I40"/>
    <mergeCell ref="B2:E2"/>
    <mergeCell ref="B4:I4"/>
    <mergeCell ref="C9:I9"/>
    <mergeCell ref="C10:I10"/>
    <mergeCell ref="C16:I16"/>
    <mergeCell ref="C22:I22"/>
    <mergeCell ref="C26:I26"/>
    <mergeCell ref="C30:I30"/>
    <mergeCell ref="C34:I34"/>
    <mergeCell ref="C39:I39"/>
    <mergeCell ref="C93:I93"/>
    <mergeCell ref="C52:I52"/>
    <mergeCell ref="C63:I63"/>
    <mergeCell ref="C67:I67"/>
    <mergeCell ref="C76:I76"/>
    <mergeCell ref="C77:I77"/>
    <mergeCell ref="C82:I82"/>
    <mergeCell ref="C121:C122"/>
    <mergeCell ref="C106:H106"/>
    <mergeCell ref="B113:B117"/>
    <mergeCell ref="C114:C115"/>
    <mergeCell ref="C107:C108"/>
    <mergeCell ref="C113:H113"/>
    <mergeCell ref="C120:H120"/>
  </mergeCells>
  <dataValidations count="4">
    <dataValidation allowBlank="1" showInputMessage="1" showErrorMessage="1" prompt="Insert *text* description of Activity here" sqref="C17 C11 C31 C35 C23 C68 C83:C84 C27 C57 C78 C41 C53:C54 C64:C65" xr:uid="{0228A203-F79A-4B33-BA29-DB2714C830DB}"/>
    <dataValidation allowBlank="1" showInputMessage="1" showErrorMessage="1" prompt="Insert *text* description of Output here" sqref="C10 C30 C34 C40 C52 C63 C16 C77 C82 C67 C26 C22 C93" xr:uid="{94382E71-A82C-4104-A64C-D35AFDF8E701}"/>
    <dataValidation allowBlank="1" showInputMessage="1" showErrorMessage="1" prompt="Insert name of recipient agency here _x000a_" sqref="D8:I8" xr:uid="{3FB1BCD9-1BD9-4579-8CEE-C6A24EB6095F}"/>
    <dataValidation allowBlank="1" showInputMessage="1" showErrorMessage="1" prompt="Insert *text* description of Outcome here" sqref="C9:I9 C39:I39 C76:I76" xr:uid="{AB7069BA-ABFF-492C-ACB1-7C91E4D4C540}"/>
  </dataValidations>
  <pageMargins left="0.7" right="0.7" top="0.75" bottom="0.75" header="0.3" footer="0.3"/>
  <pageSetup scale="74" orientation="landscape"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defaultColWidth="8.81640625" defaultRowHeight="14.5" x14ac:dyDescent="0.35"/>
  <sheetData>
    <row r="1" spans="1:2" x14ac:dyDescent="0.35">
      <c r="A1" s="83" t="s">
        <v>198</v>
      </c>
      <c r="B1" s="84" t="s">
        <v>199</v>
      </c>
    </row>
    <row r="2" spans="1:2" x14ac:dyDescent="0.35">
      <c r="A2" s="85" t="s">
        <v>200</v>
      </c>
      <c r="B2" s="86" t="s">
        <v>201</v>
      </c>
    </row>
    <row r="3" spans="1:2" x14ac:dyDescent="0.35">
      <c r="A3" s="85" t="s">
        <v>202</v>
      </c>
      <c r="B3" s="86" t="s">
        <v>203</v>
      </c>
    </row>
    <row r="4" spans="1:2" x14ac:dyDescent="0.35">
      <c r="A4" s="85" t="s">
        <v>204</v>
      </c>
      <c r="B4" s="86" t="s">
        <v>205</v>
      </c>
    </row>
    <row r="5" spans="1:2" x14ac:dyDescent="0.35">
      <c r="A5" s="85" t="s">
        <v>206</v>
      </c>
      <c r="B5" s="86" t="s">
        <v>207</v>
      </c>
    </row>
    <row r="6" spans="1:2" x14ac:dyDescent="0.35">
      <c r="A6" s="85" t="s">
        <v>208</v>
      </c>
      <c r="B6" s="86" t="s">
        <v>209</v>
      </c>
    </row>
    <row r="7" spans="1:2" x14ac:dyDescent="0.35">
      <c r="A7" s="85" t="s">
        <v>210</v>
      </c>
      <c r="B7" s="86" t="s">
        <v>211</v>
      </c>
    </row>
    <row r="8" spans="1:2" x14ac:dyDescent="0.35">
      <c r="A8" s="85" t="s">
        <v>212</v>
      </c>
      <c r="B8" s="86" t="s">
        <v>213</v>
      </c>
    </row>
    <row r="9" spans="1:2" x14ac:dyDescent="0.35">
      <c r="A9" s="85" t="s">
        <v>214</v>
      </c>
      <c r="B9" s="86" t="s">
        <v>215</v>
      </c>
    </row>
    <row r="10" spans="1:2" x14ac:dyDescent="0.35">
      <c r="A10" s="85" t="s">
        <v>216</v>
      </c>
      <c r="B10" s="86" t="s">
        <v>217</v>
      </c>
    </row>
    <row r="11" spans="1:2" x14ac:dyDescent="0.35">
      <c r="A11" s="85" t="s">
        <v>218</v>
      </c>
      <c r="B11" s="86" t="s">
        <v>219</v>
      </c>
    </row>
    <row r="12" spans="1:2" x14ac:dyDescent="0.35">
      <c r="A12" s="85" t="s">
        <v>220</v>
      </c>
      <c r="B12" s="86" t="s">
        <v>221</v>
      </c>
    </row>
    <row r="13" spans="1:2" x14ac:dyDescent="0.35">
      <c r="A13" s="85" t="s">
        <v>222</v>
      </c>
      <c r="B13" s="86" t="s">
        <v>223</v>
      </c>
    </row>
    <row r="14" spans="1:2" x14ac:dyDescent="0.35">
      <c r="A14" s="85" t="s">
        <v>224</v>
      </c>
      <c r="B14" s="86" t="s">
        <v>225</v>
      </c>
    </row>
    <row r="15" spans="1:2" x14ac:dyDescent="0.35">
      <c r="A15" s="85" t="s">
        <v>226</v>
      </c>
      <c r="B15" s="86" t="s">
        <v>227</v>
      </c>
    </row>
    <row r="16" spans="1:2" x14ac:dyDescent="0.35">
      <c r="A16" s="85" t="s">
        <v>228</v>
      </c>
      <c r="B16" s="86" t="s">
        <v>229</v>
      </c>
    </row>
    <row r="17" spans="1:2" x14ac:dyDescent="0.35">
      <c r="A17" s="85" t="s">
        <v>230</v>
      </c>
      <c r="B17" s="86" t="s">
        <v>231</v>
      </c>
    </row>
    <row r="18" spans="1:2" x14ac:dyDescent="0.35">
      <c r="A18" s="85" t="s">
        <v>232</v>
      </c>
      <c r="B18" s="86" t="s">
        <v>233</v>
      </c>
    </row>
    <row r="19" spans="1:2" x14ac:dyDescent="0.35">
      <c r="A19" s="85" t="s">
        <v>234</v>
      </c>
      <c r="B19" s="86" t="s">
        <v>235</v>
      </c>
    </row>
    <row r="20" spans="1:2" x14ac:dyDescent="0.35">
      <c r="A20" s="85" t="s">
        <v>236</v>
      </c>
      <c r="B20" s="86" t="s">
        <v>237</v>
      </c>
    </row>
    <row r="21" spans="1:2" x14ac:dyDescent="0.35">
      <c r="A21" s="85" t="s">
        <v>238</v>
      </c>
      <c r="B21" s="86" t="s">
        <v>239</v>
      </c>
    </row>
    <row r="22" spans="1:2" x14ac:dyDescent="0.35">
      <c r="A22" s="85" t="s">
        <v>240</v>
      </c>
      <c r="B22" s="86" t="s">
        <v>241</v>
      </c>
    </row>
    <row r="23" spans="1:2" x14ac:dyDescent="0.35">
      <c r="A23" s="85" t="s">
        <v>242</v>
      </c>
      <c r="B23" s="86" t="s">
        <v>243</v>
      </c>
    </row>
    <row r="24" spans="1:2" x14ac:dyDescent="0.35">
      <c r="A24" s="85" t="s">
        <v>244</v>
      </c>
      <c r="B24" s="86" t="s">
        <v>245</v>
      </c>
    </row>
    <row r="25" spans="1:2" x14ac:dyDescent="0.35">
      <c r="A25" s="85" t="s">
        <v>246</v>
      </c>
      <c r="B25" s="86" t="s">
        <v>247</v>
      </c>
    </row>
    <row r="26" spans="1:2" x14ac:dyDescent="0.35">
      <c r="A26" s="85" t="s">
        <v>248</v>
      </c>
      <c r="B26" s="86" t="s">
        <v>249</v>
      </c>
    </row>
    <row r="27" spans="1:2" x14ac:dyDescent="0.35">
      <c r="A27" s="85" t="s">
        <v>250</v>
      </c>
      <c r="B27" s="86" t="s">
        <v>251</v>
      </c>
    </row>
    <row r="28" spans="1:2" x14ac:dyDescent="0.35">
      <c r="A28" s="85" t="s">
        <v>252</v>
      </c>
      <c r="B28" s="86" t="s">
        <v>253</v>
      </c>
    </row>
    <row r="29" spans="1:2" x14ac:dyDescent="0.35">
      <c r="A29" s="85" t="s">
        <v>254</v>
      </c>
      <c r="B29" s="86" t="s">
        <v>255</v>
      </c>
    </row>
    <row r="30" spans="1:2" x14ac:dyDescent="0.35">
      <c r="A30" s="85" t="s">
        <v>256</v>
      </c>
      <c r="B30" s="86" t="s">
        <v>257</v>
      </c>
    </row>
    <row r="31" spans="1:2" x14ac:dyDescent="0.35">
      <c r="A31" s="85" t="s">
        <v>258</v>
      </c>
      <c r="B31" s="86" t="s">
        <v>259</v>
      </c>
    </row>
    <row r="32" spans="1:2" x14ac:dyDescent="0.35">
      <c r="A32" s="85" t="s">
        <v>260</v>
      </c>
      <c r="B32" s="86" t="s">
        <v>261</v>
      </c>
    </row>
    <row r="33" spans="1:2" x14ac:dyDescent="0.35">
      <c r="A33" s="85" t="s">
        <v>262</v>
      </c>
      <c r="B33" s="86" t="s">
        <v>263</v>
      </c>
    </row>
    <row r="34" spans="1:2" x14ac:dyDescent="0.35">
      <c r="A34" s="85" t="s">
        <v>264</v>
      </c>
      <c r="B34" s="86" t="s">
        <v>265</v>
      </c>
    </row>
    <row r="35" spans="1:2" x14ac:dyDescent="0.35">
      <c r="A35" s="85" t="s">
        <v>266</v>
      </c>
      <c r="B35" s="86" t="s">
        <v>267</v>
      </c>
    </row>
    <row r="36" spans="1:2" x14ac:dyDescent="0.35">
      <c r="A36" s="85" t="s">
        <v>268</v>
      </c>
      <c r="B36" s="86" t="s">
        <v>269</v>
      </c>
    </row>
    <row r="37" spans="1:2" x14ac:dyDescent="0.35">
      <c r="A37" s="85" t="s">
        <v>270</v>
      </c>
      <c r="B37" s="86" t="s">
        <v>271</v>
      </c>
    </row>
    <row r="38" spans="1:2" x14ac:dyDescent="0.35">
      <c r="A38" s="85" t="s">
        <v>272</v>
      </c>
      <c r="B38" s="86" t="s">
        <v>273</v>
      </c>
    </row>
    <row r="39" spans="1:2" x14ac:dyDescent="0.35">
      <c r="A39" s="85" t="s">
        <v>274</v>
      </c>
      <c r="B39" s="86" t="s">
        <v>275</v>
      </c>
    </row>
    <row r="40" spans="1:2" x14ac:dyDescent="0.35">
      <c r="A40" s="85" t="s">
        <v>276</v>
      </c>
      <c r="B40" s="86" t="s">
        <v>277</v>
      </c>
    </row>
    <row r="41" spans="1:2" x14ac:dyDescent="0.35">
      <c r="A41" s="85" t="s">
        <v>278</v>
      </c>
      <c r="B41" s="86" t="s">
        <v>279</v>
      </c>
    </row>
    <row r="42" spans="1:2" x14ac:dyDescent="0.35">
      <c r="A42" s="85" t="s">
        <v>280</v>
      </c>
      <c r="B42" s="86" t="s">
        <v>281</v>
      </c>
    </row>
    <row r="43" spans="1:2" x14ac:dyDescent="0.35">
      <c r="A43" s="85" t="s">
        <v>282</v>
      </c>
      <c r="B43" s="86" t="s">
        <v>283</v>
      </c>
    </row>
    <row r="44" spans="1:2" x14ac:dyDescent="0.35">
      <c r="A44" s="85" t="s">
        <v>284</v>
      </c>
      <c r="B44" s="86" t="s">
        <v>285</v>
      </c>
    </row>
    <row r="45" spans="1:2" x14ac:dyDescent="0.35">
      <c r="A45" s="85" t="s">
        <v>286</v>
      </c>
      <c r="B45" s="86" t="s">
        <v>287</v>
      </c>
    </row>
    <row r="46" spans="1:2" x14ac:dyDescent="0.35">
      <c r="A46" s="85" t="s">
        <v>288</v>
      </c>
      <c r="B46" s="86" t="s">
        <v>289</v>
      </c>
    </row>
    <row r="47" spans="1:2" x14ac:dyDescent="0.35">
      <c r="A47" s="85" t="s">
        <v>290</v>
      </c>
      <c r="B47" s="86" t="s">
        <v>291</v>
      </c>
    </row>
    <row r="48" spans="1:2" x14ac:dyDescent="0.35">
      <c r="A48" s="85" t="s">
        <v>292</v>
      </c>
      <c r="B48" s="86" t="s">
        <v>293</v>
      </c>
    </row>
    <row r="49" spans="1:2" x14ac:dyDescent="0.35">
      <c r="A49" s="85" t="s">
        <v>294</v>
      </c>
      <c r="B49" s="86" t="s">
        <v>295</v>
      </c>
    </row>
    <row r="50" spans="1:2" x14ac:dyDescent="0.35">
      <c r="A50" s="85" t="s">
        <v>296</v>
      </c>
      <c r="B50" s="86" t="s">
        <v>297</v>
      </c>
    </row>
    <row r="51" spans="1:2" x14ac:dyDescent="0.35">
      <c r="A51" s="85" t="s">
        <v>298</v>
      </c>
      <c r="B51" s="86" t="s">
        <v>299</v>
      </c>
    </row>
    <row r="52" spans="1:2" x14ac:dyDescent="0.35">
      <c r="A52" s="85" t="s">
        <v>300</v>
      </c>
      <c r="B52" s="86" t="s">
        <v>301</v>
      </c>
    </row>
    <row r="53" spans="1:2" x14ac:dyDescent="0.35">
      <c r="A53" s="85" t="s">
        <v>302</v>
      </c>
      <c r="B53" s="86" t="s">
        <v>303</v>
      </c>
    </row>
    <row r="54" spans="1:2" x14ac:dyDescent="0.35">
      <c r="A54" s="85" t="s">
        <v>304</v>
      </c>
      <c r="B54" s="86" t="s">
        <v>305</v>
      </c>
    </row>
    <row r="55" spans="1:2" x14ac:dyDescent="0.35">
      <c r="A55" s="85" t="s">
        <v>306</v>
      </c>
      <c r="B55" s="86" t="s">
        <v>307</v>
      </c>
    </row>
    <row r="56" spans="1:2" x14ac:dyDescent="0.35">
      <c r="A56" s="85" t="s">
        <v>308</v>
      </c>
      <c r="B56" s="86" t="s">
        <v>309</v>
      </c>
    </row>
    <row r="57" spans="1:2" x14ac:dyDescent="0.35">
      <c r="A57" s="85" t="s">
        <v>310</v>
      </c>
      <c r="B57" s="86" t="s">
        <v>311</v>
      </c>
    </row>
    <row r="58" spans="1:2" x14ac:dyDescent="0.35">
      <c r="A58" s="85" t="s">
        <v>312</v>
      </c>
      <c r="B58" s="86" t="s">
        <v>313</v>
      </c>
    </row>
    <row r="59" spans="1:2" x14ac:dyDescent="0.35">
      <c r="A59" s="85" t="s">
        <v>314</v>
      </c>
      <c r="B59" s="86" t="s">
        <v>315</v>
      </c>
    </row>
    <row r="60" spans="1:2" x14ac:dyDescent="0.35">
      <c r="A60" s="85" t="s">
        <v>316</v>
      </c>
      <c r="B60" s="86" t="s">
        <v>317</v>
      </c>
    </row>
    <row r="61" spans="1:2" x14ac:dyDescent="0.35">
      <c r="A61" s="85" t="s">
        <v>318</v>
      </c>
      <c r="B61" s="86" t="s">
        <v>319</v>
      </c>
    </row>
    <row r="62" spans="1:2" x14ac:dyDescent="0.35">
      <c r="A62" s="85" t="s">
        <v>320</v>
      </c>
      <c r="B62" s="86" t="s">
        <v>321</v>
      </c>
    </row>
    <row r="63" spans="1:2" x14ac:dyDescent="0.35">
      <c r="A63" s="85" t="s">
        <v>322</v>
      </c>
      <c r="B63" s="86" t="s">
        <v>323</v>
      </c>
    </row>
    <row r="64" spans="1:2" x14ac:dyDescent="0.35">
      <c r="A64" s="85" t="s">
        <v>324</v>
      </c>
      <c r="B64" s="86" t="s">
        <v>325</v>
      </c>
    </row>
    <row r="65" spans="1:2" x14ac:dyDescent="0.35">
      <c r="A65" s="85" t="s">
        <v>326</v>
      </c>
      <c r="B65" s="86" t="s">
        <v>327</v>
      </c>
    </row>
    <row r="66" spans="1:2" x14ac:dyDescent="0.35">
      <c r="A66" s="85" t="s">
        <v>328</v>
      </c>
      <c r="B66" s="86" t="s">
        <v>329</v>
      </c>
    </row>
    <row r="67" spans="1:2" x14ac:dyDescent="0.35">
      <c r="A67" s="85" t="s">
        <v>330</v>
      </c>
      <c r="B67" s="86" t="s">
        <v>331</v>
      </c>
    </row>
    <row r="68" spans="1:2" x14ac:dyDescent="0.35">
      <c r="A68" s="85" t="s">
        <v>332</v>
      </c>
      <c r="B68" s="86" t="s">
        <v>333</v>
      </c>
    </row>
    <row r="69" spans="1:2" x14ac:dyDescent="0.35">
      <c r="A69" s="85" t="s">
        <v>334</v>
      </c>
      <c r="B69" s="86" t="s">
        <v>335</v>
      </c>
    </row>
    <row r="70" spans="1:2" x14ac:dyDescent="0.35">
      <c r="A70" s="85" t="s">
        <v>336</v>
      </c>
      <c r="B70" s="86" t="s">
        <v>337</v>
      </c>
    </row>
    <row r="71" spans="1:2" x14ac:dyDescent="0.35">
      <c r="A71" s="85" t="s">
        <v>338</v>
      </c>
      <c r="B71" s="86" t="s">
        <v>339</v>
      </c>
    </row>
    <row r="72" spans="1:2" x14ac:dyDescent="0.35">
      <c r="A72" s="85" t="s">
        <v>340</v>
      </c>
      <c r="B72" s="86" t="s">
        <v>341</v>
      </c>
    </row>
    <row r="73" spans="1:2" x14ac:dyDescent="0.35">
      <c r="A73" s="85" t="s">
        <v>342</v>
      </c>
      <c r="B73" s="86" t="s">
        <v>343</v>
      </c>
    </row>
    <row r="74" spans="1:2" x14ac:dyDescent="0.35">
      <c r="A74" s="85" t="s">
        <v>344</v>
      </c>
      <c r="B74" s="86" t="s">
        <v>345</v>
      </c>
    </row>
    <row r="75" spans="1:2" x14ac:dyDescent="0.35">
      <c r="A75" s="85" t="s">
        <v>346</v>
      </c>
      <c r="B75" s="87" t="s">
        <v>347</v>
      </c>
    </row>
    <row r="76" spans="1:2" x14ac:dyDescent="0.35">
      <c r="A76" s="85" t="s">
        <v>348</v>
      </c>
      <c r="B76" s="87" t="s">
        <v>349</v>
      </c>
    </row>
    <row r="77" spans="1:2" x14ac:dyDescent="0.35">
      <c r="A77" s="85" t="s">
        <v>350</v>
      </c>
      <c r="B77" s="87" t="s">
        <v>351</v>
      </c>
    </row>
    <row r="78" spans="1:2" x14ac:dyDescent="0.35">
      <c r="A78" s="85" t="s">
        <v>352</v>
      </c>
      <c r="B78" s="87" t="s">
        <v>353</v>
      </c>
    </row>
    <row r="79" spans="1:2" x14ac:dyDescent="0.35">
      <c r="A79" s="85" t="s">
        <v>354</v>
      </c>
      <c r="B79" s="87" t="s">
        <v>355</v>
      </c>
    </row>
    <row r="80" spans="1:2" x14ac:dyDescent="0.35">
      <c r="A80" s="85" t="s">
        <v>356</v>
      </c>
      <c r="B80" s="87" t="s">
        <v>357</v>
      </c>
    </row>
    <row r="81" spans="1:2" x14ac:dyDescent="0.35">
      <c r="A81" s="85" t="s">
        <v>358</v>
      </c>
      <c r="B81" s="87" t="s">
        <v>359</v>
      </c>
    </row>
    <row r="82" spans="1:2" x14ac:dyDescent="0.35">
      <c r="A82" s="85" t="s">
        <v>360</v>
      </c>
      <c r="B82" s="87" t="s">
        <v>361</v>
      </c>
    </row>
    <row r="83" spans="1:2" x14ac:dyDescent="0.35">
      <c r="A83" s="85" t="s">
        <v>362</v>
      </c>
      <c r="B83" s="87" t="s">
        <v>363</v>
      </c>
    </row>
    <row r="84" spans="1:2" x14ac:dyDescent="0.35">
      <c r="A84" s="85" t="s">
        <v>364</v>
      </c>
      <c r="B84" s="87" t="s">
        <v>365</v>
      </c>
    </row>
    <row r="85" spans="1:2" x14ac:dyDescent="0.35">
      <c r="A85" s="85" t="s">
        <v>366</v>
      </c>
      <c r="B85" s="87" t="s">
        <v>367</v>
      </c>
    </row>
    <row r="86" spans="1:2" x14ac:dyDescent="0.35">
      <c r="A86" s="85" t="s">
        <v>368</v>
      </c>
      <c r="B86" s="87" t="s">
        <v>369</v>
      </c>
    </row>
    <row r="87" spans="1:2" x14ac:dyDescent="0.35">
      <c r="A87" s="85" t="s">
        <v>370</v>
      </c>
      <c r="B87" s="87" t="s">
        <v>371</v>
      </c>
    </row>
    <row r="88" spans="1:2" x14ac:dyDescent="0.35">
      <c r="A88" s="85" t="s">
        <v>372</v>
      </c>
      <c r="B88" s="87" t="s">
        <v>373</v>
      </c>
    </row>
    <row r="89" spans="1:2" x14ac:dyDescent="0.35">
      <c r="A89" s="85" t="s">
        <v>374</v>
      </c>
      <c r="B89" s="87" t="s">
        <v>375</v>
      </c>
    </row>
    <row r="90" spans="1:2" x14ac:dyDescent="0.35">
      <c r="A90" s="85" t="s">
        <v>376</v>
      </c>
      <c r="B90" s="87" t="s">
        <v>377</v>
      </c>
    </row>
    <row r="91" spans="1:2" x14ac:dyDescent="0.35">
      <c r="A91" s="85" t="s">
        <v>378</v>
      </c>
      <c r="B91" s="87" t="s">
        <v>379</v>
      </c>
    </row>
    <row r="92" spans="1:2" x14ac:dyDescent="0.35">
      <c r="A92" s="85" t="s">
        <v>380</v>
      </c>
      <c r="B92" s="87" t="s">
        <v>381</v>
      </c>
    </row>
    <row r="93" spans="1:2" x14ac:dyDescent="0.35">
      <c r="A93" s="85" t="s">
        <v>382</v>
      </c>
      <c r="B93" s="87" t="s">
        <v>383</v>
      </c>
    </row>
    <row r="94" spans="1:2" x14ac:dyDescent="0.35">
      <c r="A94" s="85" t="s">
        <v>384</v>
      </c>
      <c r="B94" s="87" t="s">
        <v>385</v>
      </c>
    </row>
    <row r="95" spans="1:2" x14ac:dyDescent="0.35">
      <c r="A95" s="85" t="s">
        <v>386</v>
      </c>
      <c r="B95" s="87" t="s">
        <v>387</v>
      </c>
    </row>
    <row r="96" spans="1:2" x14ac:dyDescent="0.35">
      <c r="A96" s="85" t="s">
        <v>388</v>
      </c>
      <c r="B96" s="87" t="s">
        <v>389</v>
      </c>
    </row>
    <row r="97" spans="1:2" x14ac:dyDescent="0.35">
      <c r="A97" s="85" t="s">
        <v>390</v>
      </c>
      <c r="B97" s="87" t="s">
        <v>391</v>
      </c>
    </row>
    <row r="98" spans="1:2" x14ac:dyDescent="0.35">
      <c r="A98" s="85" t="s">
        <v>392</v>
      </c>
      <c r="B98" s="87" t="s">
        <v>393</v>
      </c>
    </row>
    <row r="99" spans="1:2" x14ac:dyDescent="0.35">
      <c r="A99" s="85" t="s">
        <v>394</v>
      </c>
      <c r="B99" s="87" t="s">
        <v>395</v>
      </c>
    </row>
    <row r="100" spans="1:2" x14ac:dyDescent="0.35">
      <c r="A100" s="85" t="s">
        <v>396</v>
      </c>
      <c r="B100" s="87" t="s">
        <v>397</v>
      </c>
    </row>
    <row r="101" spans="1:2" x14ac:dyDescent="0.35">
      <c r="A101" s="85" t="s">
        <v>398</v>
      </c>
      <c r="B101" s="87" t="s">
        <v>399</v>
      </c>
    </row>
    <row r="102" spans="1:2" x14ac:dyDescent="0.35">
      <c r="A102" s="85" t="s">
        <v>400</v>
      </c>
      <c r="B102" s="87" t="s">
        <v>401</v>
      </c>
    </row>
    <row r="103" spans="1:2" x14ac:dyDescent="0.35">
      <c r="A103" s="85" t="s">
        <v>402</v>
      </c>
      <c r="B103" s="87" t="s">
        <v>403</v>
      </c>
    </row>
    <row r="104" spans="1:2" x14ac:dyDescent="0.35">
      <c r="A104" s="85" t="s">
        <v>404</v>
      </c>
      <c r="B104" s="87" t="s">
        <v>405</v>
      </c>
    </row>
    <row r="105" spans="1:2" x14ac:dyDescent="0.35">
      <c r="A105" s="85" t="s">
        <v>406</v>
      </c>
      <c r="B105" s="87" t="s">
        <v>407</v>
      </c>
    </row>
    <row r="106" spans="1:2" x14ac:dyDescent="0.35">
      <c r="A106" s="85" t="s">
        <v>408</v>
      </c>
      <c r="B106" s="87" t="s">
        <v>409</v>
      </c>
    </row>
    <row r="107" spans="1:2" x14ac:dyDescent="0.35">
      <c r="A107" s="85" t="s">
        <v>410</v>
      </c>
      <c r="B107" s="87" t="s">
        <v>411</v>
      </c>
    </row>
    <row r="108" spans="1:2" x14ac:dyDescent="0.35">
      <c r="A108" s="85" t="s">
        <v>412</v>
      </c>
      <c r="B108" s="87" t="s">
        <v>413</v>
      </c>
    </row>
    <row r="109" spans="1:2" x14ac:dyDescent="0.35">
      <c r="A109" s="85" t="s">
        <v>414</v>
      </c>
      <c r="B109" s="87" t="s">
        <v>415</v>
      </c>
    </row>
    <row r="110" spans="1:2" x14ac:dyDescent="0.35">
      <c r="A110" s="85" t="s">
        <v>416</v>
      </c>
      <c r="B110" s="87" t="s">
        <v>417</v>
      </c>
    </row>
    <row r="111" spans="1:2" x14ac:dyDescent="0.35">
      <c r="A111" s="85" t="s">
        <v>418</v>
      </c>
      <c r="B111" s="87" t="s">
        <v>419</v>
      </c>
    </row>
    <row r="112" spans="1:2" x14ac:dyDescent="0.35">
      <c r="A112" s="85" t="s">
        <v>420</v>
      </c>
      <c r="B112" s="87" t="s">
        <v>421</v>
      </c>
    </row>
    <row r="113" spans="1:2" x14ac:dyDescent="0.35">
      <c r="A113" s="85" t="s">
        <v>422</v>
      </c>
      <c r="B113" s="87" t="s">
        <v>423</v>
      </c>
    </row>
    <row r="114" spans="1:2" x14ac:dyDescent="0.35">
      <c r="A114" s="85" t="s">
        <v>424</v>
      </c>
      <c r="B114" s="87" t="s">
        <v>425</v>
      </c>
    </row>
    <row r="115" spans="1:2" x14ac:dyDescent="0.35">
      <c r="A115" s="85" t="s">
        <v>426</v>
      </c>
      <c r="B115" s="87" t="s">
        <v>427</v>
      </c>
    </row>
    <row r="116" spans="1:2" x14ac:dyDescent="0.35">
      <c r="A116" s="85" t="s">
        <v>428</v>
      </c>
      <c r="B116" s="87" t="s">
        <v>429</v>
      </c>
    </row>
    <row r="117" spans="1:2" x14ac:dyDescent="0.35">
      <c r="A117" s="85" t="s">
        <v>430</v>
      </c>
      <c r="B117" s="87" t="s">
        <v>431</v>
      </c>
    </row>
    <row r="118" spans="1:2" x14ac:dyDescent="0.35">
      <c r="A118" s="85" t="s">
        <v>432</v>
      </c>
      <c r="B118" s="87" t="s">
        <v>433</v>
      </c>
    </row>
    <row r="119" spans="1:2" x14ac:dyDescent="0.35">
      <c r="A119" s="85" t="s">
        <v>434</v>
      </c>
      <c r="B119" s="87" t="s">
        <v>435</v>
      </c>
    </row>
    <row r="120" spans="1:2" x14ac:dyDescent="0.35">
      <c r="A120" s="85" t="s">
        <v>436</v>
      </c>
      <c r="B120" s="87" t="s">
        <v>437</v>
      </c>
    </row>
    <row r="121" spans="1:2" x14ac:dyDescent="0.35">
      <c r="A121" s="85" t="s">
        <v>438</v>
      </c>
      <c r="B121" s="87" t="s">
        <v>439</v>
      </c>
    </row>
    <row r="122" spans="1:2" x14ac:dyDescent="0.35">
      <c r="A122" s="85" t="s">
        <v>440</v>
      </c>
      <c r="B122" s="87" t="s">
        <v>441</v>
      </c>
    </row>
    <row r="123" spans="1:2" x14ac:dyDescent="0.35">
      <c r="A123" s="85" t="s">
        <v>442</v>
      </c>
      <c r="B123" s="87" t="s">
        <v>443</v>
      </c>
    </row>
    <row r="124" spans="1:2" x14ac:dyDescent="0.35">
      <c r="A124" s="85" t="s">
        <v>444</v>
      </c>
      <c r="B124" s="87" t="s">
        <v>445</v>
      </c>
    </row>
    <row r="125" spans="1:2" x14ac:dyDescent="0.35">
      <c r="A125" s="85" t="s">
        <v>446</v>
      </c>
      <c r="B125" s="87" t="s">
        <v>447</v>
      </c>
    </row>
    <row r="126" spans="1:2" x14ac:dyDescent="0.35">
      <c r="A126" s="85" t="s">
        <v>448</v>
      </c>
      <c r="B126" s="87" t="s">
        <v>449</v>
      </c>
    </row>
    <row r="127" spans="1:2" x14ac:dyDescent="0.35">
      <c r="A127" s="85" t="s">
        <v>450</v>
      </c>
      <c r="B127" s="87" t="s">
        <v>451</v>
      </c>
    </row>
    <row r="128" spans="1:2" x14ac:dyDescent="0.35">
      <c r="A128" s="85" t="s">
        <v>452</v>
      </c>
      <c r="B128" s="87" t="s">
        <v>453</v>
      </c>
    </row>
    <row r="129" spans="1:2" x14ac:dyDescent="0.35">
      <c r="A129" s="85" t="s">
        <v>454</v>
      </c>
      <c r="B129" s="87" t="s">
        <v>455</v>
      </c>
    </row>
    <row r="130" spans="1:2" x14ac:dyDescent="0.35">
      <c r="A130" s="85" t="s">
        <v>456</v>
      </c>
      <c r="B130" s="87" t="s">
        <v>457</v>
      </c>
    </row>
    <row r="131" spans="1:2" x14ac:dyDescent="0.35">
      <c r="A131" s="85" t="s">
        <v>458</v>
      </c>
      <c r="B131" s="87" t="s">
        <v>459</v>
      </c>
    </row>
    <row r="132" spans="1:2" x14ac:dyDescent="0.35">
      <c r="A132" s="85" t="s">
        <v>460</v>
      </c>
      <c r="B132" s="87" t="s">
        <v>461</v>
      </c>
    </row>
    <row r="133" spans="1:2" x14ac:dyDescent="0.35">
      <c r="A133" s="85" t="s">
        <v>462</v>
      </c>
      <c r="B133" s="87" t="s">
        <v>463</v>
      </c>
    </row>
    <row r="134" spans="1:2" x14ac:dyDescent="0.35">
      <c r="A134" s="85" t="s">
        <v>464</v>
      </c>
      <c r="B134" s="87" t="s">
        <v>465</v>
      </c>
    </row>
    <row r="135" spans="1:2" x14ac:dyDescent="0.35">
      <c r="A135" s="85" t="s">
        <v>466</v>
      </c>
      <c r="B135" s="87" t="s">
        <v>467</v>
      </c>
    </row>
    <row r="136" spans="1:2" x14ac:dyDescent="0.35">
      <c r="A136" s="85" t="s">
        <v>468</v>
      </c>
      <c r="B136" s="87" t="s">
        <v>469</v>
      </c>
    </row>
    <row r="137" spans="1:2" x14ac:dyDescent="0.35">
      <c r="A137" s="85" t="s">
        <v>470</v>
      </c>
      <c r="B137" s="87" t="s">
        <v>471</v>
      </c>
    </row>
    <row r="138" spans="1:2" x14ac:dyDescent="0.35">
      <c r="A138" s="85" t="s">
        <v>472</v>
      </c>
      <c r="B138" s="87" t="s">
        <v>473</v>
      </c>
    </row>
    <row r="139" spans="1:2" x14ac:dyDescent="0.35">
      <c r="A139" s="85" t="s">
        <v>474</v>
      </c>
      <c r="B139" s="87" t="s">
        <v>475</v>
      </c>
    </row>
    <row r="140" spans="1:2" x14ac:dyDescent="0.35">
      <c r="A140" s="85" t="s">
        <v>476</v>
      </c>
      <c r="B140" s="87" t="s">
        <v>477</v>
      </c>
    </row>
    <row r="141" spans="1:2" x14ac:dyDescent="0.35">
      <c r="A141" s="85" t="s">
        <v>478</v>
      </c>
      <c r="B141" s="87" t="s">
        <v>479</v>
      </c>
    </row>
    <row r="142" spans="1:2" x14ac:dyDescent="0.35">
      <c r="A142" s="85" t="s">
        <v>480</v>
      </c>
      <c r="B142" s="87" t="s">
        <v>481</v>
      </c>
    </row>
    <row r="143" spans="1:2" x14ac:dyDescent="0.35">
      <c r="A143" s="85" t="s">
        <v>482</v>
      </c>
      <c r="B143" s="87" t="s">
        <v>483</v>
      </c>
    </row>
    <row r="144" spans="1:2" x14ac:dyDescent="0.35">
      <c r="A144" s="85" t="s">
        <v>484</v>
      </c>
      <c r="B144" s="87" t="s">
        <v>485</v>
      </c>
    </row>
    <row r="145" spans="1:2" x14ac:dyDescent="0.35">
      <c r="A145" s="85" t="s">
        <v>486</v>
      </c>
      <c r="B145" s="87" t="s">
        <v>487</v>
      </c>
    </row>
    <row r="146" spans="1:2" x14ac:dyDescent="0.35">
      <c r="A146" s="85" t="s">
        <v>488</v>
      </c>
      <c r="B146" s="87" t="s">
        <v>489</v>
      </c>
    </row>
    <row r="147" spans="1:2" x14ac:dyDescent="0.35">
      <c r="A147" s="85" t="s">
        <v>490</v>
      </c>
      <c r="B147" s="87" t="s">
        <v>491</v>
      </c>
    </row>
    <row r="148" spans="1:2" x14ac:dyDescent="0.35">
      <c r="A148" s="85" t="s">
        <v>492</v>
      </c>
      <c r="B148" s="87" t="s">
        <v>493</v>
      </c>
    </row>
    <row r="149" spans="1:2" x14ac:dyDescent="0.35">
      <c r="A149" s="85" t="s">
        <v>494</v>
      </c>
      <c r="B149" s="87" t="s">
        <v>495</v>
      </c>
    </row>
    <row r="150" spans="1:2" x14ac:dyDescent="0.35">
      <c r="A150" s="85" t="s">
        <v>496</v>
      </c>
      <c r="B150" s="87" t="s">
        <v>497</v>
      </c>
    </row>
    <row r="151" spans="1:2" x14ac:dyDescent="0.35">
      <c r="A151" s="85" t="s">
        <v>498</v>
      </c>
      <c r="B151" s="87" t="s">
        <v>499</v>
      </c>
    </row>
    <row r="152" spans="1:2" x14ac:dyDescent="0.35">
      <c r="A152" s="85" t="s">
        <v>500</v>
      </c>
      <c r="B152" s="87" t="s">
        <v>501</v>
      </c>
    </row>
    <row r="153" spans="1:2" x14ac:dyDescent="0.35">
      <c r="A153" s="85" t="s">
        <v>502</v>
      </c>
      <c r="B153" s="87" t="s">
        <v>503</v>
      </c>
    </row>
    <row r="154" spans="1:2" x14ac:dyDescent="0.35">
      <c r="A154" s="85" t="s">
        <v>504</v>
      </c>
      <c r="B154" s="87" t="s">
        <v>505</v>
      </c>
    </row>
    <row r="155" spans="1:2" x14ac:dyDescent="0.35">
      <c r="A155" s="85" t="s">
        <v>506</v>
      </c>
      <c r="B155" s="87" t="s">
        <v>507</v>
      </c>
    </row>
    <row r="156" spans="1:2" x14ac:dyDescent="0.35">
      <c r="A156" s="85" t="s">
        <v>508</v>
      </c>
      <c r="B156" s="87" t="s">
        <v>509</v>
      </c>
    </row>
    <row r="157" spans="1:2" x14ac:dyDescent="0.35">
      <c r="A157" s="85" t="s">
        <v>510</v>
      </c>
      <c r="B157" s="87" t="s">
        <v>511</v>
      </c>
    </row>
    <row r="158" spans="1:2" x14ac:dyDescent="0.35">
      <c r="A158" s="85" t="s">
        <v>512</v>
      </c>
      <c r="B158" s="87" t="s">
        <v>513</v>
      </c>
    </row>
    <row r="159" spans="1:2" x14ac:dyDescent="0.35">
      <c r="A159" s="85" t="s">
        <v>514</v>
      </c>
      <c r="B159" s="87" t="s">
        <v>515</v>
      </c>
    </row>
    <row r="160" spans="1:2" x14ac:dyDescent="0.35">
      <c r="A160" s="85" t="s">
        <v>516</v>
      </c>
      <c r="B160" s="87" t="s">
        <v>517</v>
      </c>
    </row>
    <row r="161" spans="1:2" x14ac:dyDescent="0.35">
      <c r="A161" s="85" t="s">
        <v>518</v>
      </c>
      <c r="B161" s="87" t="s">
        <v>519</v>
      </c>
    </row>
    <row r="162" spans="1:2" x14ac:dyDescent="0.35">
      <c r="A162" s="85" t="s">
        <v>520</v>
      </c>
      <c r="B162" s="87" t="s">
        <v>521</v>
      </c>
    </row>
    <row r="163" spans="1:2" x14ac:dyDescent="0.35">
      <c r="A163" s="85" t="s">
        <v>522</v>
      </c>
      <c r="B163" s="87" t="s">
        <v>523</v>
      </c>
    </row>
    <row r="164" spans="1:2" x14ac:dyDescent="0.35">
      <c r="A164" s="85" t="s">
        <v>524</v>
      </c>
      <c r="B164" s="87" t="s">
        <v>525</v>
      </c>
    </row>
    <row r="165" spans="1:2" x14ac:dyDescent="0.35">
      <c r="A165" s="85" t="s">
        <v>526</v>
      </c>
      <c r="B165" s="87" t="s">
        <v>527</v>
      </c>
    </row>
    <row r="166" spans="1:2" x14ac:dyDescent="0.35">
      <c r="A166" s="85" t="s">
        <v>528</v>
      </c>
      <c r="B166" s="87" t="s">
        <v>529</v>
      </c>
    </row>
    <row r="167" spans="1:2" x14ac:dyDescent="0.35">
      <c r="A167" s="85" t="s">
        <v>530</v>
      </c>
      <c r="B167" s="87" t="s">
        <v>531</v>
      </c>
    </row>
    <row r="168" spans="1:2" x14ac:dyDescent="0.35">
      <c r="A168" s="85" t="s">
        <v>532</v>
      </c>
      <c r="B168" s="87" t="s">
        <v>533</v>
      </c>
    </row>
    <row r="169" spans="1:2" x14ac:dyDescent="0.35">
      <c r="A169" s="85" t="s">
        <v>534</v>
      </c>
      <c r="B169" s="87" t="s">
        <v>535</v>
      </c>
    </row>
    <row r="170" spans="1:2" x14ac:dyDescent="0.35">
      <c r="A170" s="85" t="s">
        <v>536</v>
      </c>
      <c r="B170" s="87" t="s">
        <v>537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248"/>
  <sheetViews>
    <sheetView showGridLines="0" showZeros="0" topLeftCell="A190" zoomScale="60" zoomScaleNormal="60" workbookViewId="0">
      <selection activeCell="E17" sqref="E17"/>
    </sheetView>
  </sheetViews>
  <sheetFormatPr defaultColWidth="9.1796875" defaultRowHeight="14.5" x14ac:dyDescent="0.35"/>
  <cols>
    <col min="1" max="1" width="9.1796875" style="37"/>
    <col min="2" max="2" width="30.7265625" style="37" customWidth="1"/>
    <col min="3" max="3" width="32.453125" style="37" customWidth="1"/>
    <col min="4" max="10" width="23.1796875" style="37" customWidth="1"/>
    <col min="11" max="11" width="22.453125" style="37" customWidth="1"/>
    <col min="12" max="12" width="22.453125" style="165" customWidth="1"/>
    <col min="13" max="13" width="30.26953125" style="37" customWidth="1"/>
    <col min="14" max="14" width="18.81640625" style="37" customWidth="1"/>
    <col min="15" max="15" width="9.1796875" style="37"/>
    <col min="16" max="16" width="17.7265625" style="37" customWidth="1"/>
    <col min="17" max="17" width="26.453125" style="37" customWidth="1"/>
    <col min="18" max="18" width="22.453125" style="37" customWidth="1"/>
    <col min="19" max="19" width="29.7265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1" spans="2:14" x14ac:dyDescent="0.35">
      <c r="G1" s="241"/>
    </row>
    <row r="2" spans="2:14" ht="47.25" customHeight="1" x14ac:dyDescent="1">
      <c r="B2" s="328" t="s">
        <v>545</v>
      </c>
      <c r="C2" s="328"/>
      <c r="D2" s="328"/>
      <c r="E2" s="328"/>
      <c r="F2" s="35"/>
      <c r="G2" s="35"/>
      <c r="H2" s="35"/>
      <c r="I2" s="35"/>
      <c r="J2" s="35"/>
      <c r="K2" s="36"/>
      <c r="L2" s="164"/>
      <c r="M2" s="36"/>
    </row>
    <row r="3" spans="2:14" ht="15.5" x14ac:dyDescent="0.35">
      <c r="B3" s="39"/>
    </row>
    <row r="4" spans="2:14" ht="16" thickBot="1" x14ac:dyDescent="0.4">
      <c r="B4" s="39"/>
    </row>
    <row r="5" spans="2:14" ht="36.75" customHeight="1" x14ac:dyDescent="0.8">
      <c r="B5" s="118" t="s">
        <v>15</v>
      </c>
      <c r="C5" s="119"/>
      <c r="D5" s="119"/>
      <c r="E5" s="119"/>
      <c r="F5" s="119"/>
      <c r="G5" s="119"/>
      <c r="H5" s="119"/>
      <c r="I5" s="119"/>
      <c r="J5" s="119"/>
      <c r="K5" s="120"/>
      <c r="L5" s="166"/>
      <c r="M5" s="121"/>
    </row>
    <row r="6" spans="2:14" ht="175.5" customHeight="1" thickBot="1" x14ac:dyDescent="0.55000000000000004">
      <c r="B6" s="351" t="s">
        <v>567</v>
      </c>
      <c r="C6" s="352"/>
      <c r="D6" s="352"/>
      <c r="E6" s="352"/>
      <c r="F6" s="352"/>
      <c r="G6" s="352"/>
      <c r="H6" s="352"/>
      <c r="I6" s="352"/>
      <c r="J6" s="352"/>
      <c r="K6" s="352"/>
      <c r="L6" s="353"/>
      <c r="M6" s="354"/>
    </row>
    <row r="7" spans="2:14" x14ac:dyDescent="0.35">
      <c r="B7" s="40"/>
    </row>
    <row r="8" spans="2:14" ht="15" thickBot="1" x14ac:dyDescent="0.4"/>
    <row r="9" spans="2:14" ht="27" customHeight="1" thickBot="1" x14ac:dyDescent="0.65">
      <c r="B9" s="329" t="s">
        <v>176</v>
      </c>
      <c r="C9" s="330"/>
      <c r="D9" s="330"/>
      <c r="E9" s="330"/>
      <c r="F9" s="330"/>
      <c r="G9" s="330"/>
      <c r="H9" s="330"/>
      <c r="I9" s="330"/>
      <c r="J9" s="330"/>
      <c r="K9" s="349"/>
      <c r="L9" s="176"/>
    </row>
    <row r="11" spans="2:14" ht="25.5" customHeight="1" x14ac:dyDescent="0.35">
      <c r="D11" s="41"/>
      <c r="E11" s="41"/>
      <c r="F11" s="41"/>
      <c r="G11" s="41"/>
      <c r="H11" s="41"/>
      <c r="I11" s="41"/>
      <c r="J11" s="41"/>
      <c r="L11" s="167"/>
      <c r="M11" s="38"/>
      <c r="N11" s="38"/>
    </row>
    <row r="12" spans="2:14" ht="99.75" customHeight="1" x14ac:dyDescent="0.35">
      <c r="B12" s="48" t="s">
        <v>562</v>
      </c>
      <c r="C12" s="48" t="s">
        <v>563</v>
      </c>
      <c r="D12" s="177" t="s">
        <v>613</v>
      </c>
      <c r="E12" s="48" t="s">
        <v>564</v>
      </c>
      <c r="F12" s="177" t="s">
        <v>565</v>
      </c>
      <c r="G12" s="27" t="s">
        <v>577</v>
      </c>
      <c r="H12" s="177" t="s">
        <v>565</v>
      </c>
      <c r="I12" s="27" t="s">
        <v>579</v>
      </c>
      <c r="J12" s="27" t="s">
        <v>64</v>
      </c>
      <c r="K12" s="48" t="s">
        <v>566</v>
      </c>
      <c r="L12" s="177" t="s">
        <v>571</v>
      </c>
      <c r="M12" s="48" t="s">
        <v>20</v>
      </c>
      <c r="N12" s="47"/>
    </row>
    <row r="13" spans="2:14" ht="18.75" customHeight="1" x14ac:dyDescent="0.35">
      <c r="B13" s="48"/>
      <c r="C13" s="48"/>
      <c r="D13" s="78" t="s">
        <v>607</v>
      </c>
      <c r="E13" s="78" t="s">
        <v>616</v>
      </c>
      <c r="F13" s="78" t="s">
        <v>617</v>
      </c>
      <c r="G13" s="78" t="s">
        <v>686</v>
      </c>
      <c r="H13" s="78"/>
      <c r="I13" s="78"/>
      <c r="J13" s="27"/>
      <c r="K13" s="48"/>
      <c r="L13" s="133"/>
      <c r="M13" s="48"/>
      <c r="N13" s="47"/>
    </row>
    <row r="14" spans="2:14" ht="51" customHeight="1" x14ac:dyDescent="0.35">
      <c r="B14" s="102" t="s">
        <v>0</v>
      </c>
      <c r="C14" s="331" t="s">
        <v>714</v>
      </c>
      <c r="D14" s="331"/>
      <c r="E14" s="331"/>
      <c r="F14" s="331"/>
      <c r="G14" s="331"/>
      <c r="H14" s="331"/>
      <c r="I14" s="331"/>
      <c r="J14" s="331"/>
      <c r="K14" s="331"/>
      <c r="L14" s="350"/>
      <c r="M14" s="331"/>
      <c r="N14" s="18"/>
    </row>
    <row r="15" spans="2:14" ht="41.15" customHeight="1" x14ac:dyDescent="0.35">
      <c r="B15" s="102" t="s">
        <v>1</v>
      </c>
      <c r="C15" s="331" t="s">
        <v>715</v>
      </c>
      <c r="D15" s="332"/>
      <c r="E15" s="332"/>
      <c r="F15" s="332"/>
      <c r="G15" s="332"/>
      <c r="H15" s="332"/>
      <c r="I15" s="332"/>
      <c r="J15" s="332"/>
      <c r="K15" s="332"/>
      <c r="L15" s="334"/>
      <c r="M15" s="332"/>
      <c r="N15" s="50"/>
    </row>
    <row r="16" spans="2:14" ht="46.5" x14ac:dyDescent="0.35">
      <c r="B16" s="152" t="s">
        <v>2</v>
      </c>
      <c r="C16" s="202" t="s">
        <v>590</v>
      </c>
      <c r="D16" s="19">
        <v>25000</v>
      </c>
      <c r="E16" s="19">
        <v>20000</v>
      </c>
      <c r="F16" s="19"/>
      <c r="G16" s="19"/>
      <c r="H16" s="19"/>
      <c r="I16" s="19"/>
      <c r="J16" s="133">
        <f t="shared" ref="J16:J21" si="0">SUM(D16:I16)</f>
        <v>45000</v>
      </c>
      <c r="K16" s="130">
        <v>0.5</v>
      </c>
      <c r="L16" s="19"/>
      <c r="M16" s="116"/>
      <c r="N16" s="51"/>
    </row>
    <row r="17" spans="1:14" ht="108.5" x14ac:dyDescent="0.35">
      <c r="B17" s="152" t="s">
        <v>3</v>
      </c>
      <c r="C17" s="202" t="s">
        <v>716</v>
      </c>
      <c r="D17" s="19">
        <v>15000</v>
      </c>
      <c r="E17" s="19">
        <v>10000</v>
      </c>
      <c r="F17" s="19"/>
      <c r="G17" s="19"/>
      <c r="H17" s="19"/>
      <c r="I17" s="19"/>
      <c r="J17" s="133">
        <f t="shared" si="0"/>
        <v>25000</v>
      </c>
      <c r="K17" s="130">
        <v>0.3</v>
      </c>
      <c r="L17" s="19"/>
      <c r="M17" s="116"/>
      <c r="N17" s="51"/>
    </row>
    <row r="18" spans="1:14" ht="108.5" x14ac:dyDescent="0.35">
      <c r="B18" s="152" t="s">
        <v>4</v>
      </c>
      <c r="C18" s="17" t="s">
        <v>717</v>
      </c>
      <c r="D18" s="19">
        <v>30000</v>
      </c>
      <c r="E18" s="19">
        <v>25000</v>
      </c>
      <c r="F18" s="19"/>
      <c r="G18" s="19"/>
      <c r="H18" s="19"/>
      <c r="I18" s="19"/>
      <c r="J18" s="133">
        <f t="shared" si="0"/>
        <v>55000</v>
      </c>
      <c r="K18" s="130">
        <v>0.5</v>
      </c>
      <c r="L18" s="19"/>
      <c r="M18" s="116"/>
      <c r="N18" s="51"/>
    </row>
    <row r="19" spans="1:14" ht="77.5" x14ac:dyDescent="0.35">
      <c r="B19" s="152" t="s">
        <v>33</v>
      </c>
      <c r="C19" s="17" t="s">
        <v>718</v>
      </c>
      <c r="D19" s="19">
        <v>25000</v>
      </c>
      <c r="E19" s="19">
        <v>20000</v>
      </c>
      <c r="F19" s="19"/>
      <c r="G19" s="19"/>
      <c r="H19" s="19"/>
      <c r="I19" s="19"/>
      <c r="J19" s="133">
        <f t="shared" si="0"/>
        <v>45000</v>
      </c>
      <c r="K19" s="130">
        <v>0.5</v>
      </c>
      <c r="L19" s="19"/>
      <c r="M19" s="116"/>
      <c r="N19" s="51"/>
    </row>
    <row r="20" spans="1:14" ht="15.5" x14ac:dyDescent="0.35">
      <c r="B20" s="152" t="s">
        <v>34</v>
      </c>
      <c r="C20" s="17"/>
      <c r="D20" s="19"/>
      <c r="E20" s="19"/>
      <c r="F20" s="19"/>
      <c r="G20" s="19"/>
      <c r="H20" s="19"/>
      <c r="I20" s="19"/>
      <c r="J20" s="133">
        <f t="shared" si="0"/>
        <v>0</v>
      </c>
      <c r="K20" s="130"/>
      <c r="L20" s="19"/>
      <c r="M20" s="116"/>
      <c r="N20" s="51"/>
    </row>
    <row r="21" spans="1:14" ht="15.5" x14ac:dyDescent="0.35">
      <c r="B21" s="152" t="s">
        <v>35</v>
      </c>
      <c r="C21" s="17"/>
      <c r="D21" s="19"/>
      <c r="E21" s="19"/>
      <c r="F21" s="19"/>
      <c r="G21" s="19"/>
      <c r="H21" s="19"/>
      <c r="I21" s="19"/>
      <c r="J21" s="133">
        <f t="shared" si="0"/>
        <v>0</v>
      </c>
      <c r="K21" s="130"/>
      <c r="L21" s="19"/>
      <c r="M21" s="116"/>
      <c r="N21" s="51"/>
    </row>
    <row r="22" spans="1:14" ht="15.5" x14ac:dyDescent="0.35">
      <c r="B22" s="152" t="s">
        <v>36</v>
      </c>
      <c r="C22" s="46"/>
      <c r="D22" s="20"/>
      <c r="E22" s="20"/>
      <c r="F22" s="20"/>
      <c r="G22" s="20"/>
      <c r="H22" s="20"/>
      <c r="I22" s="20"/>
      <c r="J22" s="133"/>
      <c r="K22" s="131"/>
      <c r="L22" s="20"/>
      <c r="M22" s="117"/>
      <c r="N22" s="51"/>
    </row>
    <row r="23" spans="1:14" ht="15.5" x14ac:dyDescent="0.35">
      <c r="A23" s="38"/>
      <c r="B23" s="152" t="s">
        <v>37</v>
      </c>
      <c r="C23" s="46"/>
      <c r="D23" s="20"/>
      <c r="E23" s="20"/>
      <c r="F23" s="20"/>
      <c r="G23" s="20"/>
      <c r="H23" s="20"/>
      <c r="I23" s="20"/>
      <c r="J23" s="133">
        <f>SUM(D23:I23)</f>
        <v>0</v>
      </c>
      <c r="K23" s="131"/>
      <c r="L23" s="20"/>
      <c r="M23" s="117"/>
    </row>
    <row r="24" spans="1:14" ht="15.5" x14ac:dyDescent="0.35">
      <c r="A24" s="38"/>
      <c r="C24" s="102" t="s">
        <v>175</v>
      </c>
      <c r="D24" s="21">
        <f>SUM(D16:D23)</f>
        <v>95000</v>
      </c>
      <c r="E24" s="21">
        <f>SUM(E16:E23)</f>
        <v>75000</v>
      </c>
      <c r="F24" s="21">
        <f>SUM(F16:F23)</f>
        <v>0</v>
      </c>
      <c r="G24" s="21">
        <f>SUM(G16:G23)</f>
        <v>0</v>
      </c>
      <c r="H24" s="21">
        <f>SUM(H16:H23)</f>
        <v>0</v>
      </c>
      <c r="I24" s="21"/>
      <c r="J24" s="21">
        <f>SUM(J16:J23)</f>
        <v>170000</v>
      </c>
      <c r="K24" s="21">
        <f>(K16*J16)+(K17*J17)+(K18*J18)+(K19*J19)+(K20*J20)+(K21*J21)+(K22*J22)+(K23*J23)</f>
        <v>80000</v>
      </c>
      <c r="L24" s="21">
        <f>SUM(L16:L23)</f>
        <v>0</v>
      </c>
      <c r="M24" s="117"/>
      <c r="N24" s="52"/>
    </row>
    <row r="25" spans="1:14" ht="51" customHeight="1" x14ac:dyDescent="0.35">
      <c r="A25" s="38"/>
      <c r="B25" s="102" t="s">
        <v>5</v>
      </c>
      <c r="C25" s="333" t="s">
        <v>719</v>
      </c>
      <c r="D25" s="323"/>
      <c r="E25" s="323"/>
      <c r="F25" s="323"/>
      <c r="G25" s="323"/>
      <c r="H25" s="323"/>
      <c r="I25" s="323"/>
      <c r="J25" s="323"/>
      <c r="K25" s="323"/>
      <c r="L25" s="334"/>
      <c r="M25" s="323"/>
      <c r="N25" s="50"/>
    </row>
    <row r="26" spans="1:14" ht="46.5" x14ac:dyDescent="0.35">
      <c r="A26" s="38"/>
      <c r="B26" s="212" t="s">
        <v>44</v>
      </c>
      <c r="C26" s="202" t="s">
        <v>591</v>
      </c>
      <c r="D26" s="20">
        <v>155000</v>
      </c>
      <c r="E26" s="19">
        <v>0</v>
      </c>
      <c r="F26" s="19">
        <v>0</v>
      </c>
      <c r="G26" s="19">
        <v>0</v>
      </c>
      <c r="H26" s="19">
        <v>0</v>
      </c>
      <c r="I26" s="19"/>
      <c r="J26" s="133">
        <f t="shared" ref="J26:J31" si="1">SUM(D26:I26)</f>
        <v>155000</v>
      </c>
      <c r="K26" s="130">
        <v>0.3</v>
      </c>
      <c r="L26" s="19"/>
      <c r="M26" s="116"/>
      <c r="N26" s="51"/>
    </row>
    <row r="27" spans="1:14" ht="77.5" x14ac:dyDescent="0.35">
      <c r="A27" s="38"/>
      <c r="B27" s="212" t="s">
        <v>45</v>
      </c>
      <c r="C27" s="202" t="s">
        <v>592</v>
      </c>
      <c r="D27" s="19">
        <v>25000</v>
      </c>
      <c r="E27" s="208">
        <v>97000</v>
      </c>
      <c r="F27" s="19"/>
      <c r="G27" s="19"/>
      <c r="H27" s="19"/>
      <c r="I27" s="19"/>
      <c r="J27" s="133">
        <f t="shared" si="1"/>
        <v>122000</v>
      </c>
      <c r="K27" s="130">
        <v>0.3</v>
      </c>
      <c r="L27" s="19"/>
      <c r="M27" s="116"/>
      <c r="N27" s="51"/>
    </row>
    <row r="28" spans="1:14" ht="108.5" x14ac:dyDescent="0.35">
      <c r="A28" s="38"/>
      <c r="B28" s="212" t="s">
        <v>38</v>
      </c>
      <c r="C28" s="17" t="s">
        <v>720</v>
      </c>
      <c r="D28" s="19">
        <v>15000</v>
      </c>
      <c r="E28" s="209">
        <v>10000</v>
      </c>
      <c r="F28" s="19"/>
      <c r="G28" s="19"/>
      <c r="H28" s="19"/>
      <c r="I28" s="19"/>
      <c r="J28" s="133">
        <f t="shared" si="1"/>
        <v>25000</v>
      </c>
      <c r="K28" s="130">
        <v>0.3</v>
      </c>
      <c r="L28" s="19"/>
      <c r="M28" s="116"/>
      <c r="N28" s="51"/>
    </row>
    <row r="29" spans="1:14" ht="108.5" x14ac:dyDescent="0.35">
      <c r="A29" s="38"/>
      <c r="B29" s="212" t="s">
        <v>39</v>
      </c>
      <c r="C29" s="17" t="s">
        <v>721</v>
      </c>
      <c r="D29" s="19">
        <v>15000</v>
      </c>
      <c r="E29" s="209">
        <v>10000</v>
      </c>
      <c r="F29" s="19"/>
      <c r="G29" s="19"/>
      <c r="H29" s="19"/>
      <c r="I29" s="19"/>
      <c r="J29" s="133">
        <f t="shared" si="1"/>
        <v>25000</v>
      </c>
      <c r="K29" s="130">
        <v>0.5</v>
      </c>
      <c r="L29" s="19"/>
      <c r="M29" s="116"/>
      <c r="N29" s="51"/>
    </row>
    <row r="30" spans="1:14" s="38" customFormat="1" ht="15.5" x14ac:dyDescent="0.35">
      <c r="B30" s="212" t="s">
        <v>40</v>
      </c>
      <c r="C30" s="17"/>
      <c r="D30" s="19"/>
      <c r="E30" s="209"/>
      <c r="F30" s="19"/>
      <c r="G30" s="19"/>
      <c r="H30" s="19"/>
      <c r="I30" s="19"/>
      <c r="J30" s="133">
        <f t="shared" si="1"/>
        <v>0</v>
      </c>
      <c r="K30" s="130"/>
      <c r="L30" s="19"/>
      <c r="M30" s="116"/>
      <c r="N30" s="51"/>
    </row>
    <row r="31" spans="1:14" s="38" customFormat="1" ht="15.5" x14ac:dyDescent="0.35">
      <c r="B31" s="212" t="s">
        <v>41</v>
      </c>
      <c r="C31" s="17"/>
      <c r="D31" s="19"/>
      <c r="E31" s="209"/>
      <c r="F31" s="19"/>
      <c r="G31" s="19"/>
      <c r="H31" s="19"/>
      <c r="I31" s="19"/>
      <c r="J31" s="133">
        <f t="shared" si="1"/>
        <v>0</v>
      </c>
      <c r="K31" s="130"/>
      <c r="L31" s="19"/>
      <c r="M31" s="116"/>
      <c r="N31" s="51"/>
    </row>
    <row r="32" spans="1:14" s="38" customFormat="1" ht="15.5" x14ac:dyDescent="0.35">
      <c r="A32" s="37"/>
      <c r="B32" s="212" t="s">
        <v>42</v>
      </c>
      <c r="C32" s="46"/>
      <c r="D32" s="20"/>
      <c r="E32" s="209"/>
      <c r="F32" s="20"/>
      <c r="G32" s="20"/>
      <c r="H32" s="20"/>
      <c r="I32" s="20"/>
      <c r="J32" s="133">
        <f>SUM(D32:I32)</f>
        <v>0</v>
      </c>
      <c r="K32" s="131"/>
      <c r="L32" s="20"/>
      <c r="M32" s="117"/>
      <c r="N32" s="51"/>
    </row>
    <row r="33" spans="1:14" ht="15.5" x14ac:dyDescent="0.35">
      <c r="B33" s="212" t="s">
        <v>43</v>
      </c>
      <c r="C33" s="46"/>
      <c r="D33" s="20"/>
      <c r="E33" s="209"/>
      <c r="F33" s="20"/>
      <c r="G33" s="20"/>
      <c r="H33" s="20"/>
      <c r="I33" s="20"/>
      <c r="J33" s="133">
        <f>SUM(D33:I33)</f>
        <v>0</v>
      </c>
      <c r="K33" s="131"/>
      <c r="L33" s="20"/>
      <c r="M33" s="117"/>
      <c r="N33" s="51"/>
    </row>
    <row r="34" spans="1:14" ht="15.5" x14ac:dyDescent="0.35">
      <c r="C34" s="102" t="s">
        <v>175</v>
      </c>
      <c r="D34" s="24">
        <f>SUM(D26:D33)</f>
        <v>210000</v>
      </c>
      <c r="E34" s="24">
        <f>SUM(E26:E33)</f>
        <v>117000</v>
      </c>
      <c r="F34" s="24">
        <f>SUM(F26:F33)</f>
        <v>0</v>
      </c>
      <c r="G34" s="24">
        <f>SUM(G26:G33)</f>
        <v>0</v>
      </c>
      <c r="H34" s="24">
        <f>SUM(H26:H33)</f>
        <v>0</v>
      </c>
      <c r="I34" s="24"/>
      <c r="J34" s="24">
        <f>SUM(J26:J33)</f>
        <v>327000</v>
      </c>
      <c r="K34" s="21">
        <f>(K26*J26)+(K27*J27)+(K28*J28)+(K29*J29)+(K30*J30)+(K31*J31)+(K32*J32)+(K33*J33)</f>
        <v>103100</v>
      </c>
      <c r="L34" s="21">
        <f>SUM(L26:L33)</f>
        <v>0</v>
      </c>
      <c r="M34" s="117"/>
      <c r="N34" s="52"/>
    </row>
    <row r="35" spans="1:14" ht="51" customHeight="1" x14ac:dyDescent="0.35">
      <c r="A35" s="38"/>
      <c r="B35" s="102" t="s">
        <v>6</v>
      </c>
      <c r="C35" s="333" t="s">
        <v>722</v>
      </c>
      <c r="D35" s="323"/>
      <c r="E35" s="323"/>
      <c r="F35" s="323"/>
      <c r="G35" s="323"/>
      <c r="H35" s="323"/>
      <c r="I35" s="323"/>
      <c r="J35" s="323"/>
      <c r="K35" s="323"/>
      <c r="L35" s="334"/>
      <c r="M35" s="323"/>
      <c r="N35" s="50"/>
    </row>
    <row r="36" spans="1:14" ht="108.5" x14ac:dyDescent="0.35">
      <c r="A36" s="38"/>
      <c r="B36" s="242" t="s">
        <v>46</v>
      </c>
      <c r="C36" s="202" t="s">
        <v>598</v>
      </c>
      <c r="D36" s="19">
        <v>15000</v>
      </c>
      <c r="E36" s="19">
        <v>20000</v>
      </c>
      <c r="F36" s="19">
        <v>0</v>
      </c>
      <c r="G36" s="19">
        <v>0</v>
      </c>
      <c r="H36" s="19">
        <v>0</v>
      </c>
      <c r="I36" s="19"/>
      <c r="J36" s="133">
        <f t="shared" ref="J36:J43" si="2">SUM(D36:I36)</f>
        <v>35000</v>
      </c>
      <c r="K36" s="130">
        <v>0.5</v>
      </c>
      <c r="L36" s="19"/>
      <c r="M36" s="116"/>
      <c r="N36" s="51"/>
    </row>
    <row r="37" spans="1:14" ht="62" x14ac:dyDescent="0.35">
      <c r="A37" s="38"/>
      <c r="B37" s="242" t="s">
        <v>47</v>
      </c>
      <c r="C37" s="202" t="s">
        <v>723</v>
      </c>
      <c r="D37" s="19">
        <v>20000</v>
      </c>
      <c r="E37" s="19">
        <v>20000</v>
      </c>
      <c r="F37" s="19"/>
      <c r="G37" s="19"/>
      <c r="H37" s="19"/>
      <c r="I37" s="19"/>
      <c r="J37" s="133">
        <f t="shared" si="2"/>
        <v>40000</v>
      </c>
      <c r="K37" s="130">
        <v>0.2</v>
      </c>
      <c r="L37" s="19"/>
      <c r="M37" s="116"/>
      <c r="N37" s="51"/>
    </row>
    <row r="38" spans="1:14" ht="15.5" x14ac:dyDescent="0.35">
      <c r="A38" s="38"/>
      <c r="B38" s="152" t="s">
        <v>48</v>
      </c>
      <c r="C38" s="17"/>
      <c r="D38" s="19"/>
      <c r="E38" s="19"/>
      <c r="F38" s="19"/>
      <c r="G38" s="19"/>
      <c r="H38" s="19"/>
      <c r="I38" s="19"/>
      <c r="J38" s="133">
        <f t="shared" si="2"/>
        <v>0</v>
      </c>
      <c r="K38" s="130"/>
      <c r="L38" s="19"/>
      <c r="M38" s="116"/>
      <c r="N38" s="51"/>
    </row>
    <row r="39" spans="1:14" ht="15.5" x14ac:dyDescent="0.35">
      <c r="A39" s="38"/>
      <c r="B39" s="152" t="s">
        <v>49</v>
      </c>
      <c r="C39" s="17"/>
      <c r="D39" s="19"/>
      <c r="E39" s="19"/>
      <c r="F39" s="19"/>
      <c r="G39" s="19"/>
      <c r="H39" s="19"/>
      <c r="I39" s="19"/>
      <c r="J39" s="133">
        <f t="shared" si="2"/>
        <v>0</v>
      </c>
      <c r="K39" s="130"/>
      <c r="L39" s="19"/>
      <c r="M39" s="116"/>
      <c r="N39" s="51"/>
    </row>
    <row r="40" spans="1:14" s="38" customFormat="1" ht="15.5" x14ac:dyDescent="0.35">
      <c r="B40" s="152" t="s">
        <v>50</v>
      </c>
      <c r="C40" s="17"/>
      <c r="D40" s="19"/>
      <c r="E40" s="19"/>
      <c r="F40" s="19"/>
      <c r="G40" s="19"/>
      <c r="H40" s="19"/>
      <c r="I40" s="19"/>
      <c r="J40" s="133">
        <f t="shared" si="2"/>
        <v>0</v>
      </c>
      <c r="K40" s="130"/>
      <c r="L40" s="19"/>
      <c r="M40" s="116"/>
      <c r="N40" s="51"/>
    </row>
    <row r="41" spans="1:14" s="38" customFormat="1" ht="15.5" x14ac:dyDescent="0.35">
      <c r="B41" s="152" t="s">
        <v>51</v>
      </c>
      <c r="C41" s="17"/>
      <c r="D41" s="19"/>
      <c r="E41" s="19"/>
      <c r="F41" s="19"/>
      <c r="G41" s="19"/>
      <c r="H41" s="19"/>
      <c r="I41" s="19"/>
      <c r="J41" s="133">
        <f t="shared" si="2"/>
        <v>0</v>
      </c>
      <c r="K41" s="130"/>
      <c r="L41" s="19"/>
      <c r="M41" s="116"/>
      <c r="N41" s="51"/>
    </row>
    <row r="42" spans="1:14" s="38" customFormat="1" ht="15.5" x14ac:dyDescent="0.35">
      <c r="A42" s="37"/>
      <c r="B42" s="152" t="s">
        <v>52</v>
      </c>
      <c r="C42" s="46"/>
      <c r="D42" s="20"/>
      <c r="E42" s="20"/>
      <c r="F42" s="20"/>
      <c r="G42" s="20"/>
      <c r="H42" s="20"/>
      <c r="I42" s="20"/>
      <c r="J42" s="133">
        <f t="shared" si="2"/>
        <v>0</v>
      </c>
      <c r="K42" s="131"/>
      <c r="L42" s="20"/>
      <c r="M42" s="117"/>
      <c r="N42" s="51"/>
    </row>
    <row r="43" spans="1:14" ht="15.5" x14ac:dyDescent="0.35">
      <c r="B43" s="152" t="s">
        <v>53</v>
      </c>
      <c r="C43" s="46"/>
      <c r="D43" s="20"/>
      <c r="E43" s="20"/>
      <c r="F43" s="20"/>
      <c r="G43" s="20"/>
      <c r="H43" s="20"/>
      <c r="I43" s="20"/>
      <c r="J43" s="133">
        <f t="shared" si="2"/>
        <v>0</v>
      </c>
      <c r="K43" s="131"/>
      <c r="L43" s="20"/>
      <c r="M43" s="117"/>
      <c r="N43" s="51"/>
    </row>
    <row r="44" spans="1:14" ht="15.5" x14ac:dyDescent="0.35">
      <c r="C44" s="102" t="s">
        <v>175</v>
      </c>
      <c r="D44" s="24">
        <f>SUM(D36:D43)</f>
        <v>35000</v>
      </c>
      <c r="E44" s="24">
        <f>SUM(E36:E43)</f>
        <v>40000</v>
      </c>
      <c r="F44" s="24">
        <f>SUM(F36:F43)</f>
        <v>0</v>
      </c>
      <c r="G44" s="24">
        <f>SUM(G36:G43)</f>
        <v>0</v>
      </c>
      <c r="H44" s="24">
        <f>SUM(H36:H43)</f>
        <v>0</v>
      </c>
      <c r="I44" s="24"/>
      <c r="J44" s="24">
        <f>SUM(J36:J43)</f>
        <v>75000</v>
      </c>
      <c r="K44" s="21">
        <f>(K36*J36)+(K37*J37)+(K38*J38)+(K39*J39)+(K40*J40)+(K41*J41)+(K42*J42)+(K43*J43)</f>
        <v>25500</v>
      </c>
      <c r="L44" s="21">
        <f>SUM(L36:L43)</f>
        <v>0</v>
      </c>
      <c r="M44" s="117"/>
      <c r="N44" s="52"/>
    </row>
    <row r="45" spans="1:14" ht="51" customHeight="1" x14ac:dyDescent="0.35">
      <c r="A45" s="38"/>
      <c r="B45" s="102" t="s">
        <v>54</v>
      </c>
      <c r="C45" s="333" t="s">
        <v>724</v>
      </c>
      <c r="D45" s="323"/>
      <c r="E45" s="323"/>
      <c r="F45" s="323"/>
      <c r="G45" s="323"/>
      <c r="H45" s="323"/>
      <c r="I45" s="323"/>
      <c r="J45" s="323"/>
      <c r="K45" s="323"/>
      <c r="L45" s="334"/>
      <c r="M45" s="323"/>
      <c r="N45" s="50"/>
    </row>
    <row r="46" spans="1:14" ht="93" x14ac:dyDescent="0.35">
      <c r="A46" s="38"/>
      <c r="B46" s="242" t="s">
        <v>55</v>
      </c>
      <c r="C46" s="202" t="s">
        <v>599</v>
      </c>
      <c r="D46" s="19">
        <v>25000</v>
      </c>
      <c r="E46" s="19">
        <v>25000</v>
      </c>
      <c r="F46" s="19"/>
      <c r="G46" s="19"/>
      <c r="H46" s="19"/>
      <c r="I46" s="19"/>
      <c r="J46" s="133">
        <f t="shared" ref="J46:J53" si="3">SUM(D46:I46)</f>
        <v>50000</v>
      </c>
      <c r="K46" s="130">
        <v>0.3</v>
      </c>
      <c r="L46" s="19"/>
      <c r="M46" s="116"/>
      <c r="N46" s="51"/>
    </row>
    <row r="47" spans="1:14" ht="124" x14ac:dyDescent="0.35">
      <c r="A47" s="38"/>
      <c r="B47" s="242" t="s">
        <v>56</v>
      </c>
      <c r="C47" s="202" t="s">
        <v>600</v>
      </c>
      <c r="D47" s="19">
        <v>25000</v>
      </c>
      <c r="E47" s="19">
        <v>20000</v>
      </c>
      <c r="F47" s="19"/>
      <c r="G47" s="19"/>
      <c r="H47" s="19"/>
      <c r="I47" s="19"/>
      <c r="J47" s="133">
        <f t="shared" si="3"/>
        <v>45000</v>
      </c>
      <c r="K47" s="130">
        <v>0.5</v>
      </c>
      <c r="L47" s="19"/>
      <c r="M47" s="116"/>
      <c r="N47" s="51"/>
    </row>
    <row r="48" spans="1:14" ht="15.5" x14ac:dyDescent="0.35">
      <c r="A48" s="38"/>
      <c r="B48" s="212" t="s">
        <v>57</v>
      </c>
      <c r="C48" s="17"/>
      <c r="D48" s="19"/>
      <c r="E48" s="19"/>
      <c r="F48" s="19"/>
      <c r="G48" s="19"/>
      <c r="H48" s="19"/>
      <c r="I48" s="19"/>
      <c r="J48" s="133">
        <f t="shared" si="3"/>
        <v>0</v>
      </c>
      <c r="K48" s="130"/>
      <c r="L48" s="19"/>
      <c r="M48" s="116"/>
      <c r="N48" s="51"/>
    </row>
    <row r="49" spans="1:14" ht="15.5" x14ac:dyDescent="0.35">
      <c r="A49" s="38"/>
      <c r="B49" s="212" t="s">
        <v>58</v>
      </c>
      <c r="C49" s="17"/>
      <c r="D49" s="19"/>
      <c r="E49" s="19"/>
      <c r="F49" s="19"/>
      <c r="G49" s="19"/>
      <c r="H49" s="19"/>
      <c r="I49" s="19"/>
      <c r="J49" s="133">
        <f t="shared" si="3"/>
        <v>0</v>
      </c>
      <c r="K49" s="130"/>
      <c r="L49" s="19"/>
      <c r="M49" s="116"/>
      <c r="N49" s="51"/>
    </row>
    <row r="50" spans="1:14" s="38" customFormat="1" ht="15.5" x14ac:dyDescent="0.35">
      <c r="B50" s="212" t="s">
        <v>59</v>
      </c>
      <c r="C50" s="17"/>
      <c r="D50" s="19"/>
      <c r="E50" s="19"/>
      <c r="F50" s="19"/>
      <c r="G50" s="19"/>
      <c r="H50" s="19"/>
      <c r="I50" s="19"/>
      <c r="J50" s="133">
        <f t="shared" si="3"/>
        <v>0</v>
      </c>
      <c r="K50" s="130"/>
      <c r="L50" s="19"/>
      <c r="M50" s="116"/>
      <c r="N50" s="51"/>
    </row>
    <row r="51" spans="1:14" s="38" customFormat="1" ht="15.5" x14ac:dyDescent="0.35">
      <c r="B51" s="212" t="s">
        <v>60</v>
      </c>
      <c r="C51" s="17"/>
      <c r="D51" s="19"/>
      <c r="E51" s="19"/>
      <c r="F51" s="19"/>
      <c r="G51" s="19"/>
      <c r="H51" s="19"/>
      <c r="I51" s="19"/>
      <c r="J51" s="133">
        <f t="shared" si="3"/>
        <v>0</v>
      </c>
      <c r="K51" s="130"/>
      <c r="L51" s="19"/>
      <c r="M51" s="116"/>
      <c r="N51" s="51"/>
    </row>
    <row r="52" spans="1:14" s="38" customFormat="1" ht="15.5" x14ac:dyDescent="0.35">
      <c r="A52" s="37"/>
      <c r="B52" s="212" t="s">
        <v>61</v>
      </c>
      <c r="C52" s="46"/>
      <c r="D52" s="20"/>
      <c r="E52" s="20"/>
      <c r="F52" s="20"/>
      <c r="G52" s="20"/>
      <c r="H52" s="20"/>
      <c r="I52" s="20"/>
      <c r="J52" s="133">
        <f t="shared" si="3"/>
        <v>0</v>
      </c>
      <c r="K52" s="131"/>
      <c r="L52" s="20"/>
      <c r="M52" s="117"/>
      <c r="N52" s="51"/>
    </row>
    <row r="53" spans="1:14" ht="15.5" x14ac:dyDescent="0.35">
      <c r="B53" s="212" t="s">
        <v>62</v>
      </c>
      <c r="C53" s="46"/>
      <c r="D53" s="20"/>
      <c r="E53" s="20"/>
      <c r="F53" s="20"/>
      <c r="G53" s="20"/>
      <c r="H53" s="20"/>
      <c r="I53" s="20"/>
      <c r="J53" s="133">
        <f t="shared" si="3"/>
        <v>0</v>
      </c>
      <c r="K53" s="131"/>
      <c r="L53" s="20"/>
      <c r="M53" s="117"/>
      <c r="N53" s="51"/>
    </row>
    <row r="54" spans="1:14" ht="15.5" x14ac:dyDescent="0.35">
      <c r="C54" s="102" t="s">
        <v>175</v>
      </c>
      <c r="D54" s="24">
        <f>SUM(D46:D53)</f>
        <v>50000</v>
      </c>
      <c r="E54" s="24">
        <f>SUM(E46:E53)</f>
        <v>45000</v>
      </c>
      <c r="F54" s="24">
        <f>SUM(F46:F53)</f>
        <v>0</v>
      </c>
      <c r="G54" s="24">
        <f>SUM(G46:G53)</f>
        <v>0</v>
      </c>
      <c r="H54" s="24">
        <f>SUM(H46:H53)</f>
        <v>0</v>
      </c>
      <c r="I54" s="24"/>
      <c r="J54" s="24">
        <f>SUM(J46:J53)</f>
        <v>95000</v>
      </c>
      <c r="K54" s="21">
        <f>(K46*J46)+(K47*J47)+(K48*J48)+(K49*J49)+(K50*J50)+(K51*J51)+(K52*J52)+(K53*J53)</f>
        <v>37500</v>
      </c>
      <c r="L54" s="21">
        <f>SUM(L46:L53)</f>
        <v>0</v>
      </c>
      <c r="M54" s="117"/>
      <c r="N54" s="52"/>
    </row>
    <row r="55" spans="1:14" ht="51" customHeight="1" x14ac:dyDescent="0.35">
      <c r="A55" s="38"/>
      <c r="B55" s="102" t="s">
        <v>593</v>
      </c>
      <c r="C55" s="333" t="s">
        <v>725</v>
      </c>
      <c r="D55" s="323"/>
      <c r="E55" s="323"/>
      <c r="F55" s="323"/>
      <c r="G55" s="323"/>
      <c r="H55" s="323"/>
      <c r="I55" s="323"/>
      <c r="J55" s="323"/>
      <c r="K55" s="323"/>
      <c r="L55" s="334"/>
      <c r="M55" s="323"/>
      <c r="N55" s="50"/>
    </row>
    <row r="56" spans="1:14" ht="77.5" x14ac:dyDescent="0.35">
      <c r="A56" s="38"/>
      <c r="B56" s="242" t="s">
        <v>612</v>
      </c>
      <c r="C56" s="202" t="s">
        <v>726</v>
      </c>
      <c r="D56" s="20">
        <v>15000</v>
      </c>
      <c r="E56" s="19">
        <v>15000</v>
      </c>
      <c r="F56" s="19"/>
      <c r="G56" s="19"/>
      <c r="H56" s="19"/>
      <c r="I56" s="19"/>
      <c r="J56" s="133">
        <f t="shared" ref="J56:J63" si="4">SUM(D56:I56)</f>
        <v>30000</v>
      </c>
      <c r="K56" s="130">
        <v>0.3</v>
      </c>
      <c r="L56" s="19"/>
      <c r="M56" s="116"/>
      <c r="N56" s="51"/>
    </row>
    <row r="57" spans="1:14" ht="77.5" x14ac:dyDescent="0.35">
      <c r="A57" s="38"/>
      <c r="B57" s="242" t="s">
        <v>608</v>
      </c>
      <c r="C57" s="202" t="s">
        <v>727</v>
      </c>
      <c r="D57" s="19">
        <v>25000</v>
      </c>
      <c r="E57" s="19">
        <v>20000</v>
      </c>
      <c r="F57" s="19"/>
      <c r="G57" s="19"/>
      <c r="H57" s="19"/>
      <c r="I57" s="19"/>
      <c r="J57" s="133">
        <f t="shared" si="4"/>
        <v>45000</v>
      </c>
      <c r="K57" s="130">
        <v>0.3</v>
      </c>
      <c r="L57" s="19"/>
      <c r="M57" s="116"/>
      <c r="N57" s="51"/>
    </row>
    <row r="58" spans="1:14" ht="15.5" x14ac:dyDescent="0.35">
      <c r="A58" s="38"/>
      <c r="B58" s="212" t="s">
        <v>687</v>
      </c>
      <c r="C58" s="17"/>
      <c r="D58" s="19"/>
      <c r="E58" s="19"/>
      <c r="F58" s="19"/>
      <c r="G58" s="19"/>
      <c r="H58" s="19"/>
      <c r="I58" s="19"/>
      <c r="J58" s="133">
        <f t="shared" si="4"/>
        <v>0</v>
      </c>
      <c r="K58" s="130"/>
      <c r="L58" s="19"/>
      <c r="M58" s="116"/>
      <c r="N58" s="51"/>
    </row>
    <row r="59" spans="1:14" ht="15.5" x14ac:dyDescent="0.35">
      <c r="A59" s="38"/>
      <c r="B59" s="212" t="s">
        <v>688</v>
      </c>
      <c r="C59" s="17"/>
      <c r="D59" s="19"/>
      <c r="E59" s="19"/>
      <c r="F59" s="19"/>
      <c r="G59" s="19"/>
      <c r="H59" s="19"/>
      <c r="I59" s="19"/>
      <c r="J59" s="133">
        <f t="shared" si="4"/>
        <v>0</v>
      </c>
      <c r="K59" s="130"/>
      <c r="L59" s="19"/>
      <c r="M59" s="116"/>
      <c r="N59" s="51"/>
    </row>
    <row r="60" spans="1:14" s="38" customFormat="1" ht="15.5" x14ac:dyDescent="0.35">
      <c r="B60" s="212" t="s">
        <v>689</v>
      </c>
      <c r="C60" s="17"/>
      <c r="D60" s="19"/>
      <c r="E60" s="19"/>
      <c r="F60" s="19"/>
      <c r="G60" s="19"/>
      <c r="H60" s="19"/>
      <c r="I60" s="19"/>
      <c r="J60" s="133">
        <f t="shared" si="4"/>
        <v>0</v>
      </c>
      <c r="K60" s="130"/>
      <c r="L60" s="19"/>
      <c r="M60" s="116"/>
      <c r="N60" s="51"/>
    </row>
    <row r="61" spans="1:14" s="38" customFormat="1" ht="15.5" x14ac:dyDescent="0.35">
      <c r="B61" s="212" t="s">
        <v>690</v>
      </c>
      <c r="C61" s="17"/>
      <c r="D61" s="19"/>
      <c r="E61" s="19"/>
      <c r="F61" s="19"/>
      <c r="G61" s="19"/>
      <c r="H61" s="19"/>
      <c r="I61" s="19"/>
      <c r="J61" s="133">
        <f t="shared" si="4"/>
        <v>0</v>
      </c>
      <c r="K61" s="130"/>
      <c r="L61" s="19"/>
      <c r="M61" s="116"/>
      <c r="N61" s="51"/>
    </row>
    <row r="62" spans="1:14" s="38" customFormat="1" ht="15.5" x14ac:dyDescent="0.35">
      <c r="A62" s="37"/>
      <c r="B62" s="212" t="s">
        <v>691</v>
      </c>
      <c r="C62" s="46"/>
      <c r="D62" s="20"/>
      <c r="E62" s="20"/>
      <c r="F62" s="20"/>
      <c r="G62" s="20"/>
      <c r="H62" s="20"/>
      <c r="I62" s="20"/>
      <c r="J62" s="133">
        <f t="shared" si="4"/>
        <v>0</v>
      </c>
      <c r="K62" s="131"/>
      <c r="L62" s="20"/>
      <c r="M62" s="117"/>
      <c r="N62" s="51"/>
    </row>
    <row r="63" spans="1:14" ht="15.5" x14ac:dyDescent="0.35">
      <c r="B63" s="212" t="s">
        <v>692</v>
      </c>
      <c r="C63" s="46"/>
      <c r="D63" s="20"/>
      <c r="E63" s="20"/>
      <c r="F63" s="20"/>
      <c r="G63" s="20"/>
      <c r="H63" s="20"/>
      <c r="I63" s="20"/>
      <c r="J63" s="133">
        <f t="shared" si="4"/>
        <v>0</v>
      </c>
      <c r="K63" s="131"/>
      <c r="L63" s="20"/>
      <c r="M63" s="117"/>
      <c r="N63" s="51"/>
    </row>
    <row r="64" spans="1:14" ht="15.5" x14ac:dyDescent="0.35">
      <c r="C64" s="102" t="s">
        <v>175</v>
      </c>
      <c r="D64" s="24">
        <f>SUM(D56:D63)</f>
        <v>40000</v>
      </c>
      <c r="E64" s="24">
        <f>SUM(E56:E63)</f>
        <v>35000</v>
      </c>
      <c r="F64" s="24">
        <f>SUM(F56:F63)</f>
        <v>0</v>
      </c>
      <c r="G64" s="24">
        <f>SUM(G56:G63)</f>
        <v>0</v>
      </c>
      <c r="H64" s="24">
        <f>SUM(H56:H63)</f>
        <v>0</v>
      </c>
      <c r="I64" s="24"/>
      <c r="J64" s="24">
        <f>SUM(J56:J63)</f>
        <v>75000</v>
      </c>
      <c r="K64" s="21">
        <f>(K56*J56)+(K57*J57)+(K58*J58)+(K59*J59)+(K60*J60)+(K61*J61)+(K62*J62)+(K63*J63)</f>
        <v>22500</v>
      </c>
      <c r="L64" s="21">
        <f>SUM(L56:L63)</f>
        <v>0</v>
      </c>
      <c r="M64" s="117"/>
      <c r="N64" s="52"/>
    </row>
    <row r="65" spans="1:14" ht="51" customHeight="1" x14ac:dyDescent="0.35">
      <c r="B65" s="102" t="s">
        <v>594</v>
      </c>
      <c r="C65" s="333" t="s">
        <v>728</v>
      </c>
      <c r="D65" s="323"/>
      <c r="E65" s="323"/>
      <c r="F65" s="323"/>
      <c r="G65" s="323"/>
      <c r="H65" s="323"/>
      <c r="I65" s="323"/>
      <c r="J65" s="323"/>
      <c r="K65" s="323"/>
      <c r="L65" s="334"/>
      <c r="M65" s="323"/>
      <c r="N65" s="50"/>
    </row>
    <row r="66" spans="1:14" ht="62" x14ac:dyDescent="0.35">
      <c r="B66" s="242" t="s">
        <v>610</v>
      </c>
      <c r="C66" s="202" t="s">
        <v>602</v>
      </c>
      <c r="D66" s="20">
        <v>95000</v>
      </c>
      <c r="E66" s="19">
        <v>0</v>
      </c>
      <c r="F66" s="19"/>
      <c r="G66" s="19"/>
      <c r="H66" s="19"/>
      <c r="I66" s="19"/>
      <c r="J66" s="133">
        <f t="shared" ref="J66:J73" si="5">SUM(D66:I66)</f>
        <v>95000</v>
      </c>
      <c r="K66" s="130">
        <v>0.2</v>
      </c>
      <c r="L66" s="19"/>
      <c r="M66" s="116"/>
      <c r="N66" s="51"/>
    </row>
    <row r="67" spans="1:14" ht="46.5" x14ac:dyDescent="0.35">
      <c r="B67" s="242" t="s">
        <v>611</v>
      </c>
      <c r="C67" s="202" t="s">
        <v>601</v>
      </c>
      <c r="D67" s="19">
        <v>20000</v>
      </c>
      <c r="E67" s="19">
        <v>0</v>
      </c>
      <c r="F67" s="19"/>
      <c r="G67" s="19"/>
      <c r="H67" s="19"/>
      <c r="I67" s="19"/>
      <c r="J67" s="133">
        <f t="shared" si="5"/>
        <v>20000</v>
      </c>
      <c r="K67" s="130">
        <v>0.3</v>
      </c>
      <c r="L67" s="19"/>
      <c r="M67" s="116"/>
      <c r="N67" s="51"/>
    </row>
    <row r="68" spans="1:14" ht="15.5" x14ac:dyDescent="0.35">
      <c r="B68" s="212" t="s">
        <v>693</v>
      </c>
      <c r="C68" s="17"/>
      <c r="D68" s="19"/>
      <c r="E68" s="19"/>
      <c r="F68" s="19"/>
      <c r="G68" s="19"/>
      <c r="H68" s="19"/>
      <c r="I68" s="19"/>
      <c r="J68" s="133">
        <f t="shared" si="5"/>
        <v>0</v>
      </c>
      <c r="K68" s="130"/>
      <c r="L68" s="19"/>
      <c r="M68" s="116"/>
      <c r="N68" s="51"/>
    </row>
    <row r="69" spans="1:14" ht="15.5" x14ac:dyDescent="0.35">
      <c r="B69" s="212" t="s">
        <v>694</v>
      </c>
      <c r="C69" s="17"/>
      <c r="D69" s="19"/>
      <c r="E69" s="19"/>
      <c r="F69" s="19"/>
      <c r="G69" s="19"/>
      <c r="H69" s="19"/>
      <c r="I69" s="19"/>
      <c r="J69" s="133">
        <f t="shared" si="5"/>
        <v>0</v>
      </c>
      <c r="K69" s="130"/>
      <c r="L69" s="19"/>
      <c r="M69" s="116"/>
      <c r="N69" s="51"/>
    </row>
    <row r="70" spans="1:14" ht="15.5" x14ac:dyDescent="0.35">
      <c r="B70" s="212" t="s">
        <v>695</v>
      </c>
      <c r="C70" s="17"/>
      <c r="D70" s="19"/>
      <c r="E70" s="19"/>
      <c r="F70" s="19"/>
      <c r="G70" s="19"/>
      <c r="H70" s="19"/>
      <c r="I70" s="19"/>
      <c r="J70" s="133">
        <f t="shared" si="5"/>
        <v>0</v>
      </c>
      <c r="K70" s="130"/>
      <c r="L70" s="19"/>
      <c r="M70" s="116"/>
      <c r="N70" s="51"/>
    </row>
    <row r="71" spans="1:14" ht="15.5" x14ac:dyDescent="0.35">
      <c r="A71" s="38"/>
      <c r="B71" s="212" t="s">
        <v>696</v>
      </c>
      <c r="C71" s="17"/>
      <c r="D71" s="19"/>
      <c r="E71" s="19"/>
      <c r="F71" s="19"/>
      <c r="G71" s="19"/>
      <c r="H71" s="19"/>
      <c r="I71" s="19"/>
      <c r="J71" s="133">
        <f t="shared" si="5"/>
        <v>0</v>
      </c>
      <c r="K71" s="130"/>
      <c r="L71" s="19"/>
      <c r="M71" s="116"/>
      <c r="N71" s="51"/>
    </row>
    <row r="72" spans="1:14" s="38" customFormat="1" ht="15.5" x14ac:dyDescent="0.35">
      <c r="A72" s="37"/>
      <c r="B72" s="212" t="s">
        <v>697</v>
      </c>
      <c r="C72" s="46"/>
      <c r="D72" s="20"/>
      <c r="E72" s="20"/>
      <c r="F72" s="20"/>
      <c r="G72" s="20"/>
      <c r="H72" s="20"/>
      <c r="I72" s="20"/>
      <c r="J72" s="133">
        <f t="shared" si="5"/>
        <v>0</v>
      </c>
      <c r="K72" s="131"/>
      <c r="L72" s="20"/>
      <c r="M72" s="117"/>
      <c r="N72" s="51"/>
    </row>
    <row r="73" spans="1:14" ht="15.5" x14ac:dyDescent="0.35">
      <c r="B73" s="212" t="s">
        <v>698</v>
      </c>
      <c r="C73" s="46"/>
      <c r="D73" s="20"/>
      <c r="E73" s="20"/>
      <c r="F73" s="20"/>
      <c r="G73" s="20"/>
      <c r="H73" s="20"/>
      <c r="I73" s="20"/>
      <c r="J73" s="133">
        <f t="shared" si="5"/>
        <v>0</v>
      </c>
      <c r="K73" s="131"/>
      <c r="L73" s="20"/>
      <c r="M73" s="117"/>
      <c r="N73" s="51"/>
    </row>
    <row r="74" spans="1:14" ht="15.5" x14ac:dyDescent="0.35">
      <c r="C74" s="102" t="s">
        <v>175</v>
      </c>
      <c r="D74" s="21">
        <f>SUM(D66:D73)</f>
        <v>115000</v>
      </c>
      <c r="E74" s="21">
        <f>SUM(E66:E73)</f>
        <v>0</v>
      </c>
      <c r="F74" s="21">
        <f>SUM(F66:F73)</f>
        <v>0</v>
      </c>
      <c r="G74" s="21">
        <f>SUM(G66:G73)</f>
        <v>0</v>
      </c>
      <c r="H74" s="21">
        <f>SUM(H66:H73)</f>
        <v>0</v>
      </c>
      <c r="I74" s="21"/>
      <c r="J74" s="21">
        <f>SUM(J66:J73)</f>
        <v>115000</v>
      </c>
      <c r="K74" s="21">
        <f>(K66*J66)+(K67*J67)+(K68*J68)+(K69*J69)+(K70*J70)+(K71*J71)+(K72*J72)+(K73*J73)</f>
        <v>25000</v>
      </c>
      <c r="L74" s="21">
        <f>SUM(L66:L73)</f>
        <v>0</v>
      </c>
      <c r="M74" s="117"/>
      <c r="N74" s="52"/>
    </row>
    <row r="75" spans="1:14" ht="15.5" x14ac:dyDescent="0.35">
      <c r="B75" s="11"/>
      <c r="C75" s="12"/>
      <c r="D75" s="10"/>
      <c r="E75" s="10"/>
      <c r="F75" s="10"/>
      <c r="G75" s="10"/>
      <c r="H75" s="10"/>
      <c r="I75" s="10"/>
      <c r="J75" s="10"/>
      <c r="K75" s="10"/>
      <c r="L75" s="10"/>
      <c r="M75" s="10"/>
      <c r="N75" s="51"/>
    </row>
    <row r="76" spans="1:14" ht="51" customHeight="1" x14ac:dyDescent="0.35">
      <c r="B76" s="102" t="s">
        <v>7</v>
      </c>
      <c r="C76" s="326"/>
      <c r="D76" s="327"/>
      <c r="E76" s="327"/>
      <c r="F76" s="327"/>
      <c r="G76" s="327"/>
      <c r="H76" s="327"/>
      <c r="I76" s="327"/>
      <c r="J76" s="327"/>
      <c r="K76" s="327"/>
      <c r="L76" s="327"/>
      <c r="M76" s="355"/>
      <c r="N76" s="18"/>
    </row>
    <row r="77" spans="1:14" ht="32.25" customHeight="1" x14ac:dyDescent="0.35">
      <c r="B77" s="102" t="s">
        <v>66</v>
      </c>
      <c r="C77" s="326" t="s">
        <v>620</v>
      </c>
      <c r="D77" s="327"/>
      <c r="E77" s="327"/>
      <c r="F77" s="327"/>
      <c r="G77" s="327"/>
      <c r="H77" s="327"/>
      <c r="I77" s="327"/>
      <c r="J77" s="327"/>
      <c r="K77" s="327"/>
      <c r="L77" s="327"/>
      <c r="M77" s="355"/>
      <c r="N77" s="50"/>
    </row>
    <row r="78" spans="1:14" ht="31" x14ac:dyDescent="0.35">
      <c r="B78" s="152" t="s">
        <v>68</v>
      </c>
      <c r="C78" s="207" t="s">
        <v>621</v>
      </c>
      <c r="D78" s="19"/>
      <c r="E78" s="19"/>
      <c r="F78" s="208">
        <v>18713.18</v>
      </c>
      <c r="G78" s="182">
        <v>15000</v>
      </c>
      <c r="H78" s="182"/>
      <c r="I78" s="19"/>
      <c r="J78" s="133">
        <f t="shared" ref="J78:J87" si="6">SUM(D78:I78)</f>
        <v>33713.18</v>
      </c>
      <c r="K78" s="130">
        <v>0.5</v>
      </c>
      <c r="L78" s="19"/>
      <c r="M78" s="116"/>
      <c r="N78" s="51"/>
    </row>
    <row r="79" spans="1:14" ht="46.5" x14ac:dyDescent="0.35">
      <c r="B79" s="212" t="s">
        <v>67</v>
      </c>
      <c r="C79" s="261" t="s">
        <v>707</v>
      </c>
      <c r="D79" s="19"/>
      <c r="E79" s="19"/>
      <c r="F79" s="208">
        <v>32600.62</v>
      </c>
      <c r="G79" s="182">
        <v>30840</v>
      </c>
      <c r="H79" s="182"/>
      <c r="I79" s="19"/>
      <c r="J79" s="133">
        <f t="shared" si="6"/>
        <v>63440.619999999995</v>
      </c>
      <c r="K79" s="130">
        <v>0.3</v>
      </c>
      <c r="L79" s="19"/>
      <c r="M79" s="116"/>
      <c r="N79" s="51"/>
    </row>
    <row r="80" spans="1:14" ht="46.5" x14ac:dyDescent="0.35">
      <c r="B80" s="212" t="s">
        <v>69</v>
      </c>
      <c r="C80" s="207" t="s">
        <v>622</v>
      </c>
      <c r="D80" s="19"/>
      <c r="E80" s="19"/>
      <c r="F80" s="208">
        <v>9000</v>
      </c>
      <c r="G80" s="182">
        <v>9000</v>
      </c>
      <c r="H80" s="182"/>
      <c r="I80" s="19"/>
      <c r="J80" s="133">
        <f t="shared" si="6"/>
        <v>18000</v>
      </c>
      <c r="K80" s="130">
        <v>0.5</v>
      </c>
      <c r="L80" s="19"/>
      <c r="M80" s="116"/>
      <c r="N80" s="51"/>
    </row>
    <row r="81" spans="1:14" ht="46.5" x14ac:dyDescent="0.35">
      <c r="B81" s="212" t="s">
        <v>70</v>
      </c>
      <c r="C81" s="262" t="s">
        <v>700</v>
      </c>
      <c r="D81" s="19"/>
      <c r="E81" s="19"/>
      <c r="F81" s="208">
        <v>10000</v>
      </c>
      <c r="G81" s="182">
        <v>20000</v>
      </c>
      <c r="H81" s="182"/>
      <c r="I81" s="19"/>
      <c r="J81" s="133">
        <f t="shared" si="6"/>
        <v>30000</v>
      </c>
      <c r="K81" s="130">
        <v>0.3</v>
      </c>
      <c r="L81" s="19"/>
      <c r="M81" s="116"/>
      <c r="N81" s="51"/>
    </row>
    <row r="82" spans="1:14" ht="29" x14ac:dyDescent="0.35">
      <c r="B82" s="212" t="s">
        <v>71</v>
      </c>
      <c r="C82" s="37" t="s">
        <v>623</v>
      </c>
      <c r="D82" s="19"/>
      <c r="E82" s="19"/>
      <c r="F82" s="208">
        <v>12000</v>
      </c>
      <c r="G82" s="182">
        <v>12000</v>
      </c>
      <c r="H82" s="182"/>
      <c r="I82" s="19"/>
      <c r="J82" s="133">
        <f t="shared" si="6"/>
        <v>24000</v>
      </c>
      <c r="K82" s="130">
        <v>0.5</v>
      </c>
      <c r="L82" s="19"/>
      <c r="M82" s="116"/>
      <c r="N82" s="51"/>
    </row>
    <row r="83" spans="1:14" s="241" customFormat="1" ht="93" x14ac:dyDescent="0.35">
      <c r="B83" s="242" t="s">
        <v>72</v>
      </c>
      <c r="C83" s="202" t="s">
        <v>701</v>
      </c>
      <c r="D83" s="237"/>
      <c r="E83" s="237"/>
      <c r="F83" s="208">
        <v>10000</v>
      </c>
      <c r="G83" s="246">
        <v>25000</v>
      </c>
      <c r="H83" s="237"/>
      <c r="I83" s="237"/>
      <c r="J83" s="133">
        <f t="shared" si="6"/>
        <v>35000</v>
      </c>
      <c r="K83" s="249">
        <v>0.5</v>
      </c>
      <c r="L83" s="237"/>
      <c r="M83" s="239"/>
      <c r="N83" s="240"/>
    </row>
    <row r="84" spans="1:14" ht="46.5" x14ac:dyDescent="0.35">
      <c r="B84" s="212" t="s">
        <v>73</v>
      </c>
      <c r="C84" s="202" t="s">
        <v>625</v>
      </c>
      <c r="D84" s="19"/>
      <c r="E84" s="19"/>
      <c r="F84" s="208">
        <v>35000</v>
      </c>
      <c r="G84" s="182">
        <v>30000</v>
      </c>
      <c r="H84" s="182"/>
      <c r="I84" s="19"/>
      <c r="J84" s="133">
        <f t="shared" si="6"/>
        <v>65000</v>
      </c>
      <c r="K84" s="130">
        <v>0.4</v>
      </c>
      <c r="L84" s="19"/>
      <c r="M84" s="116"/>
      <c r="N84" s="51"/>
    </row>
    <row r="85" spans="1:14" ht="46.5" x14ac:dyDescent="0.35">
      <c r="B85" s="212" t="s">
        <v>74</v>
      </c>
      <c r="C85" s="202" t="s">
        <v>626</v>
      </c>
      <c r="D85" s="19"/>
      <c r="E85" s="19"/>
      <c r="F85" s="208">
        <v>10000</v>
      </c>
      <c r="G85" s="182">
        <v>10000</v>
      </c>
      <c r="H85" s="182"/>
      <c r="I85" s="19"/>
      <c r="J85" s="133">
        <f t="shared" si="6"/>
        <v>20000</v>
      </c>
      <c r="K85" s="130">
        <v>0.3</v>
      </c>
      <c r="L85" s="19"/>
      <c r="M85" s="116"/>
      <c r="N85" s="51"/>
    </row>
    <row r="86" spans="1:14" ht="62" x14ac:dyDescent="0.35">
      <c r="A86" s="38"/>
      <c r="B86" s="212" t="s">
        <v>708</v>
      </c>
      <c r="C86" s="207" t="s">
        <v>627</v>
      </c>
      <c r="D86" s="20"/>
      <c r="E86" s="20"/>
      <c r="F86" s="208">
        <v>35000</v>
      </c>
      <c r="G86" s="216">
        <v>30000</v>
      </c>
      <c r="H86" s="216"/>
      <c r="I86" s="20"/>
      <c r="J86" s="133">
        <f t="shared" si="6"/>
        <v>65000</v>
      </c>
      <c r="K86" s="131">
        <v>0.3</v>
      </c>
      <c r="L86" s="20"/>
      <c r="M86" s="117"/>
      <c r="N86" s="51"/>
    </row>
    <row r="87" spans="1:14" s="38" customFormat="1" ht="62" x14ac:dyDescent="0.35">
      <c r="B87" s="212" t="s">
        <v>709</v>
      </c>
      <c r="C87" s="207" t="s">
        <v>628</v>
      </c>
      <c r="D87" s="20"/>
      <c r="E87" s="20"/>
      <c r="F87" s="208">
        <v>30000</v>
      </c>
      <c r="G87" s="216">
        <v>10000</v>
      </c>
      <c r="H87" s="216"/>
      <c r="I87" s="20"/>
      <c r="J87" s="133">
        <f t="shared" si="6"/>
        <v>40000</v>
      </c>
      <c r="K87" s="131">
        <v>0.3</v>
      </c>
      <c r="L87" s="20"/>
      <c r="M87" s="117"/>
      <c r="N87" s="51"/>
    </row>
    <row r="88" spans="1:14" s="38" customFormat="1" ht="15.5" x14ac:dyDescent="0.35">
      <c r="A88" s="37"/>
      <c r="B88" s="37"/>
      <c r="C88" s="102" t="s">
        <v>175</v>
      </c>
      <c r="D88" s="21">
        <f>SUM(D78:D87)</f>
        <v>0</v>
      </c>
      <c r="E88" s="21">
        <f>SUM(E78:E87)</f>
        <v>0</v>
      </c>
      <c r="F88" s="21">
        <f>SUM(F78:F87)</f>
        <v>202313.8</v>
      </c>
      <c r="G88" s="21">
        <f>SUM(G78:G87)</f>
        <v>191840</v>
      </c>
      <c r="H88" s="21">
        <f>SUM(H78:H87)</f>
        <v>0</v>
      </c>
      <c r="I88" s="24"/>
      <c r="J88" s="24">
        <f>SUM(J78:J87)</f>
        <v>394153.8</v>
      </c>
      <c r="K88" s="21">
        <f>(K78*J78)+(K80*J80)+(K82*J82)+(K83*J83)+(K83*J83)+(K84*J84)+(K85*J85)+(K86*J86)+(K87*J87)</f>
        <v>136356.59</v>
      </c>
      <c r="L88" s="21">
        <f>SUM(L78:L87)</f>
        <v>0</v>
      </c>
      <c r="M88" s="117"/>
      <c r="N88" s="52"/>
    </row>
    <row r="89" spans="1:14" ht="51" customHeight="1" x14ac:dyDescent="0.35">
      <c r="B89" s="102" t="s">
        <v>75</v>
      </c>
      <c r="C89" s="323"/>
      <c r="D89" s="323"/>
      <c r="E89" s="323"/>
      <c r="F89" s="323"/>
      <c r="G89" s="323"/>
      <c r="H89" s="323"/>
      <c r="I89" s="323"/>
      <c r="J89" s="323"/>
      <c r="K89" s="323"/>
      <c r="L89" s="334"/>
      <c r="M89" s="323"/>
      <c r="N89" s="50"/>
    </row>
    <row r="90" spans="1:14" ht="77.5" x14ac:dyDescent="0.35">
      <c r="B90" s="152" t="s">
        <v>76</v>
      </c>
      <c r="C90" s="207" t="s">
        <v>630</v>
      </c>
      <c r="D90" s="19"/>
      <c r="E90" s="19"/>
      <c r="F90" s="182">
        <v>10923.64</v>
      </c>
      <c r="G90" s="182">
        <v>10000</v>
      </c>
      <c r="H90" s="182"/>
      <c r="I90" s="19"/>
      <c r="J90" s="133">
        <f t="shared" ref="J90:J100" si="7">SUM(D90:I90)</f>
        <v>20923.64</v>
      </c>
      <c r="K90" s="130">
        <v>0.5</v>
      </c>
      <c r="L90" s="19"/>
      <c r="M90" s="116"/>
      <c r="N90" s="51"/>
    </row>
    <row r="91" spans="1:14" ht="77.5" x14ac:dyDescent="0.35">
      <c r="B91" s="152" t="s">
        <v>77</v>
      </c>
      <c r="C91" s="207" t="s">
        <v>631</v>
      </c>
      <c r="D91" s="19"/>
      <c r="E91" s="19"/>
      <c r="F91" s="182">
        <v>10000</v>
      </c>
      <c r="G91" s="182">
        <v>10000</v>
      </c>
      <c r="H91" s="182"/>
      <c r="I91" s="19"/>
      <c r="J91" s="133">
        <f t="shared" si="7"/>
        <v>20000</v>
      </c>
      <c r="K91" s="130">
        <v>0.5</v>
      </c>
      <c r="L91" s="19"/>
      <c r="M91" s="116"/>
      <c r="N91" s="51"/>
    </row>
    <row r="92" spans="1:14" ht="46.5" x14ac:dyDescent="0.35">
      <c r="B92" s="212" t="s">
        <v>78</v>
      </c>
      <c r="C92" s="207" t="s">
        <v>699</v>
      </c>
      <c r="D92" s="19"/>
      <c r="E92" s="19"/>
      <c r="F92" s="182"/>
      <c r="G92" s="216">
        <v>20000</v>
      </c>
      <c r="H92" s="182"/>
      <c r="I92" s="19"/>
      <c r="J92" s="133">
        <f t="shared" si="7"/>
        <v>20000</v>
      </c>
      <c r="K92" s="130">
        <v>0.5</v>
      </c>
      <c r="L92" s="19"/>
      <c r="M92" s="116"/>
      <c r="N92" s="51"/>
    </row>
    <row r="93" spans="1:14" ht="46.5" x14ac:dyDescent="0.35">
      <c r="B93" s="212" t="s">
        <v>79</v>
      </c>
      <c r="C93" s="207" t="s">
        <v>632</v>
      </c>
      <c r="D93" s="19"/>
      <c r="E93" s="19"/>
      <c r="F93" s="182">
        <v>10000</v>
      </c>
      <c r="G93" s="182">
        <v>15000</v>
      </c>
      <c r="H93" s="182"/>
      <c r="I93" s="19"/>
      <c r="J93" s="133">
        <f t="shared" si="7"/>
        <v>25000</v>
      </c>
      <c r="K93" s="130">
        <v>0.5</v>
      </c>
      <c r="L93" s="19"/>
      <c r="M93" s="116"/>
      <c r="N93" s="51"/>
    </row>
    <row r="94" spans="1:14" ht="62" x14ac:dyDescent="0.35">
      <c r="B94" s="212" t="s">
        <v>80</v>
      </c>
      <c r="C94" s="207" t="s">
        <v>667</v>
      </c>
      <c r="D94" s="19"/>
      <c r="E94" s="19"/>
      <c r="F94" s="182">
        <v>12573.64</v>
      </c>
      <c r="G94" s="182">
        <v>15000</v>
      </c>
      <c r="H94" s="182"/>
      <c r="I94" s="19"/>
      <c r="J94" s="133">
        <f t="shared" si="7"/>
        <v>27573.64</v>
      </c>
      <c r="K94" s="130"/>
      <c r="L94" s="19"/>
      <c r="M94" s="116"/>
      <c r="N94" s="51"/>
    </row>
    <row r="95" spans="1:14" ht="93" x14ac:dyDescent="0.35">
      <c r="B95" s="212" t="s">
        <v>81</v>
      </c>
      <c r="C95" s="207" t="s">
        <v>633</v>
      </c>
      <c r="D95" s="19"/>
      <c r="E95" s="19"/>
      <c r="F95" s="182">
        <v>10000</v>
      </c>
      <c r="G95" s="182">
        <v>10000</v>
      </c>
      <c r="H95" s="182"/>
      <c r="I95" s="19"/>
      <c r="J95" s="133">
        <f t="shared" si="7"/>
        <v>20000</v>
      </c>
      <c r="K95" s="130">
        <v>0.3</v>
      </c>
      <c r="L95" s="19"/>
      <c r="M95" s="116"/>
      <c r="N95" s="51"/>
    </row>
    <row r="96" spans="1:14" ht="46.5" x14ac:dyDescent="0.35">
      <c r="B96" s="212" t="s">
        <v>82</v>
      </c>
      <c r="C96" s="207" t="s">
        <v>682</v>
      </c>
      <c r="D96" s="19"/>
      <c r="E96" s="19"/>
      <c r="F96" s="182"/>
      <c r="G96" s="182">
        <v>30000</v>
      </c>
      <c r="H96" s="182"/>
      <c r="I96" s="19"/>
      <c r="J96" s="133">
        <f t="shared" si="7"/>
        <v>30000</v>
      </c>
      <c r="K96" s="130"/>
      <c r="L96" s="19"/>
      <c r="M96" s="116"/>
      <c r="N96" s="51"/>
    </row>
    <row r="97" spans="1:14" ht="124" x14ac:dyDescent="0.35">
      <c r="B97" s="212" t="s">
        <v>83</v>
      </c>
      <c r="C97" s="207" t="s">
        <v>634</v>
      </c>
      <c r="D97" s="19"/>
      <c r="E97" s="19"/>
      <c r="F97" s="182">
        <v>15000</v>
      </c>
      <c r="G97" s="182">
        <v>10000</v>
      </c>
      <c r="H97" s="182"/>
      <c r="I97" s="19"/>
      <c r="J97" s="133">
        <f t="shared" si="7"/>
        <v>25000</v>
      </c>
      <c r="K97" s="130">
        <v>0.3</v>
      </c>
      <c r="L97" s="19"/>
      <c r="M97" s="116"/>
      <c r="N97" s="51"/>
    </row>
    <row r="98" spans="1:14" ht="62" x14ac:dyDescent="0.35">
      <c r="B98" s="212" t="s">
        <v>710</v>
      </c>
      <c r="C98" s="207" t="s">
        <v>635</v>
      </c>
      <c r="D98" s="19"/>
      <c r="E98" s="19"/>
      <c r="F98" s="182">
        <v>10000</v>
      </c>
      <c r="G98" s="182">
        <v>10000</v>
      </c>
      <c r="H98" s="182"/>
      <c r="I98" s="19"/>
      <c r="J98" s="133">
        <f t="shared" si="7"/>
        <v>20000</v>
      </c>
      <c r="K98" s="130">
        <v>0.3</v>
      </c>
      <c r="L98" s="19"/>
      <c r="M98" s="116"/>
      <c r="N98" s="51"/>
    </row>
    <row r="99" spans="1:14" ht="15.5" x14ac:dyDescent="0.35">
      <c r="B99" s="212" t="s">
        <v>711</v>
      </c>
      <c r="C99" s="46"/>
      <c r="D99" s="20"/>
      <c r="E99" s="20"/>
      <c r="F99" s="20"/>
      <c r="G99" s="20"/>
      <c r="H99" s="20"/>
      <c r="I99" s="20"/>
      <c r="J99" s="133">
        <f t="shared" si="7"/>
        <v>0</v>
      </c>
      <c r="K99" s="131"/>
      <c r="L99" s="20"/>
      <c r="M99" s="117"/>
      <c r="N99" s="51"/>
    </row>
    <row r="100" spans="1:14" ht="15.5" x14ac:dyDescent="0.35">
      <c r="B100" s="212" t="s">
        <v>711</v>
      </c>
      <c r="C100" s="46"/>
      <c r="D100" s="20"/>
      <c r="E100" s="20"/>
      <c r="F100" s="20"/>
      <c r="G100" s="20"/>
      <c r="H100" s="20"/>
      <c r="I100" s="20"/>
      <c r="J100" s="133">
        <f t="shared" si="7"/>
        <v>0</v>
      </c>
      <c r="K100" s="131"/>
      <c r="L100" s="20"/>
      <c r="M100" s="117"/>
      <c r="N100" s="51"/>
    </row>
    <row r="101" spans="1:14" ht="15.5" x14ac:dyDescent="0.35">
      <c r="C101" s="102" t="s">
        <v>175</v>
      </c>
      <c r="D101" s="24">
        <f>SUM(D90:D100)</f>
        <v>0</v>
      </c>
      <c r="E101" s="24">
        <f>SUM(E90:E100)</f>
        <v>0</v>
      </c>
      <c r="F101" s="24">
        <f>SUM(F90:F100)</f>
        <v>78497.279999999999</v>
      </c>
      <c r="G101" s="283">
        <f>SUM(G90:G100)</f>
        <v>130000</v>
      </c>
      <c r="H101" s="24">
        <f>SUM(H90:H100)</f>
        <v>0</v>
      </c>
      <c r="I101" s="24"/>
      <c r="J101" s="24">
        <f>SUM(J90:J100)</f>
        <v>208497.28</v>
      </c>
      <c r="K101" s="21">
        <f>(K90*J90)+(K91*J91)+(K93*J93)+(K95*J95)+(K97*J97)+(K98*J98)+(K99*J99)+(K100*J100)</f>
        <v>52461.82</v>
      </c>
      <c r="L101" s="173">
        <f>SUM(L90:L100)</f>
        <v>0</v>
      </c>
      <c r="M101" s="117"/>
      <c r="N101" s="52"/>
    </row>
    <row r="102" spans="1:14" ht="51" customHeight="1" x14ac:dyDescent="0.35">
      <c r="B102" s="102" t="s">
        <v>84</v>
      </c>
      <c r="C102" s="324" t="s">
        <v>636</v>
      </c>
      <c r="D102" s="324"/>
      <c r="E102" s="324"/>
      <c r="F102" s="324"/>
      <c r="G102" s="324"/>
      <c r="H102" s="324"/>
      <c r="I102" s="324"/>
      <c r="J102" s="324"/>
      <c r="K102" s="324"/>
      <c r="L102" s="356"/>
      <c r="M102" s="324"/>
      <c r="N102" s="50"/>
    </row>
    <row r="103" spans="1:14" ht="62" x14ac:dyDescent="0.35">
      <c r="B103" s="152" t="s">
        <v>85</v>
      </c>
      <c r="C103" s="202" t="s">
        <v>637</v>
      </c>
      <c r="D103" s="19"/>
      <c r="E103" s="19"/>
      <c r="F103" s="182">
        <v>10000</v>
      </c>
      <c r="G103" s="182">
        <v>10000</v>
      </c>
      <c r="H103" s="182"/>
      <c r="I103" s="19"/>
      <c r="J103" s="133">
        <f t="shared" ref="J103:J110" si="8">SUM(D103:I103)</f>
        <v>20000</v>
      </c>
      <c r="K103" s="130">
        <v>0.3</v>
      </c>
      <c r="L103" s="19"/>
      <c r="M103" s="116"/>
      <c r="N103" s="51"/>
    </row>
    <row r="104" spans="1:14" ht="77.5" x14ac:dyDescent="0.35">
      <c r="B104" s="152" t="s">
        <v>86</v>
      </c>
      <c r="C104" s="202" t="s">
        <v>638</v>
      </c>
      <c r="D104" s="19"/>
      <c r="E104" s="19"/>
      <c r="F104" s="182">
        <v>20000</v>
      </c>
      <c r="G104" s="182"/>
      <c r="H104" s="182"/>
      <c r="I104" s="19"/>
      <c r="J104" s="133">
        <f t="shared" si="8"/>
        <v>20000</v>
      </c>
      <c r="K104" s="130">
        <v>0.3</v>
      </c>
      <c r="L104" s="19"/>
      <c r="M104" s="116"/>
      <c r="N104" s="51"/>
    </row>
    <row r="105" spans="1:14" ht="15.5" x14ac:dyDescent="0.35">
      <c r="B105" s="152" t="s">
        <v>87</v>
      </c>
      <c r="C105" s="17"/>
      <c r="D105" s="19"/>
      <c r="E105" s="19"/>
      <c r="F105" s="19"/>
      <c r="G105" s="19"/>
      <c r="H105" s="19"/>
      <c r="I105" s="19"/>
      <c r="J105" s="133">
        <f t="shared" si="8"/>
        <v>0</v>
      </c>
      <c r="K105" s="130"/>
      <c r="L105" s="19"/>
      <c r="M105" s="116"/>
      <c r="N105" s="51"/>
    </row>
    <row r="106" spans="1:14" ht="15.5" x14ac:dyDescent="0.35">
      <c r="A106" s="38"/>
      <c r="B106" s="152" t="s">
        <v>88</v>
      </c>
      <c r="C106" s="17"/>
      <c r="D106" s="19"/>
      <c r="E106" s="19"/>
      <c r="F106" s="19"/>
      <c r="G106" s="19"/>
      <c r="H106" s="19"/>
      <c r="I106" s="19"/>
      <c r="J106" s="133">
        <f t="shared" si="8"/>
        <v>0</v>
      </c>
      <c r="K106" s="130"/>
      <c r="L106" s="19"/>
      <c r="M106" s="116"/>
      <c r="N106" s="51"/>
    </row>
    <row r="107" spans="1:14" s="38" customFormat="1" ht="15.5" x14ac:dyDescent="0.35">
      <c r="A107" s="37"/>
      <c r="B107" s="152" t="s">
        <v>89</v>
      </c>
      <c r="C107" s="17"/>
      <c r="D107" s="19"/>
      <c r="E107" s="19"/>
      <c r="F107" s="19"/>
      <c r="G107" s="19"/>
      <c r="H107" s="19"/>
      <c r="I107" s="19"/>
      <c r="J107" s="133">
        <f t="shared" si="8"/>
        <v>0</v>
      </c>
      <c r="K107" s="130"/>
      <c r="L107" s="19"/>
      <c r="M107" s="116"/>
      <c r="N107" s="51"/>
    </row>
    <row r="108" spans="1:14" ht="15.5" x14ac:dyDescent="0.35">
      <c r="B108" s="152" t="s">
        <v>90</v>
      </c>
      <c r="C108" s="17"/>
      <c r="D108" s="19"/>
      <c r="E108" s="19"/>
      <c r="F108" s="19"/>
      <c r="G108" s="19"/>
      <c r="H108" s="19"/>
      <c r="I108" s="19"/>
      <c r="J108" s="133">
        <f t="shared" si="8"/>
        <v>0</v>
      </c>
      <c r="K108" s="130"/>
      <c r="L108" s="19"/>
      <c r="M108" s="116"/>
      <c r="N108" s="51"/>
    </row>
    <row r="109" spans="1:14" ht="15.5" x14ac:dyDescent="0.35">
      <c r="B109" s="152" t="s">
        <v>91</v>
      </c>
      <c r="C109" s="46"/>
      <c r="D109" s="20"/>
      <c r="E109" s="20"/>
      <c r="F109" s="20"/>
      <c r="G109" s="20"/>
      <c r="H109" s="20"/>
      <c r="I109" s="20"/>
      <c r="J109" s="133">
        <f t="shared" si="8"/>
        <v>0</v>
      </c>
      <c r="K109" s="131"/>
      <c r="L109" s="20"/>
      <c r="M109" s="117"/>
      <c r="N109" s="51"/>
    </row>
    <row r="110" spans="1:14" ht="15.5" x14ac:dyDescent="0.35">
      <c r="B110" s="152" t="s">
        <v>92</v>
      </c>
      <c r="C110" s="46"/>
      <c r="D110" s="20"/>
      <c r="E110" s="20"/>
      <c r="F110" s="20"/>
      <c r="G110" s="20"/>
      <c r="H110" s="20"/>
      <c r="I110" s="20"/>
      <c r="J110" s="133">
        <f t="shared" si="8"/>
        <v>0</v>
      </c>
      <c r="K110" s="131"/>
      <c r="L110" s="20"/>
      <c r="M110" s="117"/>
      <c r="N110" s="51"/>
    </row>
    <row r="111" spans="1:14" ht="15.5" x14ac:dyDescent="0.35">
      <c r="C111" s="102" t="s">
        <v>175</v>
      </c>
      <c r="D111" s="24">
        <f>SUM(D103:D110)</f>
        <v>0</v>
      </c>
      <c r="E111" s="24">
        <f>SUM(E103:E110)</f>
        <v>0</v>
      </c>
      <c r="F111" s="24">
        <f>SUM(F103:F110)</f>
        <v>30000</v>
      </c>
      <c r="G111" s="24">
        <f>SUM(G103:G110)</f>
        <v>10000</v>
      </c>
      <c r="H111" s="24">
        <f>SUM(H103:H110)</f>
        <v>0</v>
      </c>
      <c r="I111" s="24"/>
      <c r="J111" s="24">
        <f>SUM(J103:J110)</f>
        <v>40000</v>
      </c>
      <c r="K111" s="21">
        <f>(K103*J103)+(K104*J104)+(K105*J105)+(K106*J106)+(K107*J107)+(K108*J108)+(K109*J109)+(K110*J110)</f>
        <v>12000</v>
      </c>
      <c r="L111" s="173">
        <f>SUM(L103:L110)</f>
        <v>0</v>
      </c>
      <c r="M111" s="117"/>
      <c r="N111" s="52"/>
    </row>
    <row r="112" spans="1:14" ht="51" customHeight="1" x14ac:dyDescent="0.35">
      <c r="B112" s="102" t="s">
        <v>101</v>
      </c>
      <c r="C112" s="325" t="s">
        <v>639</v>
      </c>
      <c r="D112" s="325"/>
      <c r="E112" s="325"/>
      <c r="F112" s="325"/>
      <c r="G112" s="325"/>
      <c r="H112" s="325"/>
      <c r="I112" s="325"/>
      <c r="J112" s="325"/>
      <c r="K112" s="325"/>
      <c r="L112" s="357"/>
      <c r="M112" s="325"/>
      <c r="N112" s="50"/>
    </row>
    <row r="113" spans="2:14" ht="46.5" x14ac:dyDescent="0.35">
      <c r="B113" s="152" t="s">
        <v>93</v>
      </c>
      <c r="C113" s="202" t="s">
        <v>640</v>
      </c>
      <c r="D113" s="19"/>
      <c r="E113" s="19"/>
      <c r="F113" s="182">
        <v>15000</v>
      </c>
      <c r="G113" s="216"/>
      <c r="H113" s="182"/>
      <c r="I113" s="19"/>
      <c r="J113" s="133">
        <f t="shared" ref="J113:J118" si="9">SUM(D113:I113)</f>
        <v>15000</v>
      </c>
      <c r="K113" s="130">
        <v>0.3</v>
      </c>
      <c r="L113" s="19"/>
      <c r="M113" s="116"/>
      <c r="N113" s="51"/>
    </row>
    <row r="114" spans="2:14" ht="46.5" x14ac:dyDescent="0.35">
      <c r="B114" s="152" t="s">
        <v>94</v>
      </c>
      <c r="C114" s="202" t="s">
        <v>641</v>
      </c>
      <c r="D114" s="19"/>
      <c r="E114" s="19"/>
      <c r="F114" s="182">
        <v>139888.92000000001</v>
      </c>
      <c r="G114" s="216"/>
      <c r="H114" s="182"/>
      <c r="I114" s="19"/>
      <c r="J114" s="133">
        <f t="shared" si="9"/>
        <v>139888.92000000001</v>
      </c>
      <c r="K114" s="130">
        <v>0.3</v>
      </c>
      <c r="L114" s="19"/>
      <c r="M114" s="116"/>
      <c r="N114" s="51"/>
    </row>
    <row r="115" spans="2:14" ht="62" x14ac:dyDescent="0.35">
      <c r="B115" s="152" t="s">
        <v>95</v>
      </c>
      <c r="C115" s="202" t="s">
        <v>642</v>
      </c>
      <c r="D115" s="19"/>
      <c r="E115" s="19"/>
      <c r="F115" s="182">
        <v>15000</v>
      </c>
      <c r="G115" s="216">
        <v>40000</v>
      </c>
      <c r="H115" s="182"/>
      <c r="I115" s="19"/>
      <c r="J115" s="133">
        <f t="shared" si="9"/>
        <v>55000</v>
      </c>
      <c r="K115" s="130">
        <v>0.3</v>
      </c>
      <c r="L115" s="19"/>
      <c r="M115" s="116"/>
      <c r="N115" s="51"/>
    </row>
    <row r="116" spans="2:14" ht="46.5" x14ac:dyDescent="0.35">
      <c r="B116" s="152" t="s">
        <v>96</v>
      </c>
      <c r="C116" s="202" t="s">
        <v>643</v>
      </c>
      <c r="D116" s="19"/>
      <c r="E116" s="19"/>
      <c r="F116" s="182">
        <v>9000</v>
      </c>
      <c r="G116" s="216"/>
      <c r="H116" s="182"/>
      <c r="I116" s="19"/>
      <c r="J116" s="133">
        <f t="shared" si="9"/>
        <v>9000</v>
      </c>
      <c r="K116" s="130">
        <v>0.3</v>
      </c>
      <c r="L116" s="19"/>
      <c r="M116" s="116"/>
      <c r="N116" s="51"/>
    </row>
    <row r="117" spans="2:14" ht="46.5" x14ac:dyDescent="0.35">
      <c r="B117" s="152" t="s">
        <v>97</v>
      </c>
      <c r="C117" s="202" t="s">
        <v>702</v>
      </c>
      <c r="D117" s="19"/>
      <c r="E117" s="19"/>
      <c r="F117" s="182">
        <v>40450</v>
      </c>
      <c r="G117" s="216">
        <v>40000</v>
      </c>
      <c r="H117" s="182"/>
      <c r="I117" s="19"/>
      <c r="J117" s="133">
        <f t="shared" si="9"/>
        <v>80450</v>
      </c>
      <c r="K117" s="130">
        <v>0.3</v>
      </c>
      <c r="L117" s="19"/>
      <c r="M117" s="116"/>
      <c r="N117" s="51"/>
    </row>
    <row r="118" spans="2:14" ht="31" x14ac:dyDescent="0.35">
      <c r="B118" s="212" t="s">
        <v>98</v>
      </c>
      <c r="C118" s="202" t="s">
        <v>685</v>
      </c>
      <c r="D118" s="19"/>
      <c r="E118" s="19"/>
      <c r="F118" s="182">
        <v>24992.62</v>
      </c>
      <c r="G118" s="216">
        <v>5000</v>
      </c>
      <c r="H118" s="182"/>
      <c r="I118" s="19"/>
      <c r="J118" s="133">
        <f t="shared" si="9"/>
        <v>29992.62</v>
      </c>
      <c r="K118" s="130">
        <v>0.3</v>
      </c>
      <c r="L118" s="19"/>
      <c r="M118" s="116"/>
      <c r="N118" s="51"/>
    </row>
    <row r="119" spans="2:14" ht="15.5" x14ac:dyDescent="0.35">
      <c r="C119" s="102" t="s">
        <v>175</v>
      </c>
      <c r="D119" s="21">
        <f>SUM(D113:D118)</f>
        <v>0</v>
      </c>
      <c r="E119" s="21">
        <f>SUM(E113:E118)</f>
        <v>0</v>
      </c>
      <c r="F119" s="21">
        <f>SUM(F113:F118)</f>
        <v>244331.54</v>
      </c>
      <c r="G119" s="284">
        <f>SUM(G113:G118)</f>
        <v>85000</v>
      </c>
      <c r="H119" s="21">
        <f>SUM(H113:H118)</f>
        <v>0</v>
      </c>
      <c r="I119" s="21"/>
      <c r="J119" s="21">
        <f>SUM(J113:J118)</f>
        <v>329331.54000000004</v>
      </c>
      <c r="K119" s="21">
        <f>(K113*J113)+(K114*J114)+(K115*J115)+(K116*J116)+(K117*J117)+(K118*J118)</f>
        <v>98799.462</v>
      </c>
      <c r="L119" s="173">
        <f>SUM(L113:L118)</f>
        <v>0</v>
      </c>
      <c r="M119" s="117"/>
      <c r="N119" s="52"/>
    </row>
    <row r="120" spans="2:14" ht="15.75" customHeight="1" x14ac:dyDescent="0.35">
      <c r="B120" s="6"/>
      <c r="C120" s="11"/>
      <c r="D120" s="26"/>
      <c r="E120" s="26"/>
      <c r="F120" s="26"/>
      <c r="G120" s="26"/>
      <c r="H120" s="26"/>
      <c r="I120" s="26"/>
      <c r="J120" s="26"/>
      <c r="K120" s="26"/>
      <c r="L120" s="26"/>
      <c r="M120" s="11"/>
      <c r="N120" s="3"/>
    </row>
    <row r="121" spans="2:14" ht="51" customHeight="1" x14ac:dyDescent="0.35">
      <c r="B121" s="102" t="s">
        <v>102</v>
      </c>
      <c r="C121" s="324" t="s">
        <v>595</v>
      </c>
      <c r="D121" s="324"/>
      <c r="E121" s="324"/>
      <c r="F121" s="324"/>
      <c r="G121" s="324"/>
      <c r="H121" s="324"/>
      <c r="I121" s="324"/>
      <c r="J121" s="324"/>
      <c r="K121" s="324"/>
      <c r="L121" s="356"/>
      <c r="M121" s="324"/>
      <c r="N121" s="18"/>
    </row>
    <row r="122" spans="2:14" ht="51" customHeight="1" x14ac:dyDescent="0.35">
      <c r="B122" s="102" t="s">
        <v>103</v>
      </c>
      <c r="C122" s="324" t="s">
        <v>596</v>
      </c>
      <c r="D122" s="324"/>
      <c r="E122" s="324"/>
      <c r="F122" s="324"/>
      <c r="G122" s="324"/>
      <c r="H122" s="324"/>
      <c r="I122" s="324"/>
      <c r="J122" s="324"/>
      <c r="K122" s="324"/>
      <c r="L122" s="356"/>
      <c r="M122" s="324"/>
      <c r="N122" s="50"/>
    </row>
    <row r="123" spans="2:14" ht="46.5" x14ac:dyDescent="0.35">
      <c r="B123" s="152" t="s">
        <v>104</v>
      </c>
      <c r="C123" s="202" t="s">
        <v>597</v>
      </c>
      <c r="D123" s="20">
        <v>14411</v>
      </c>
      <c r="E123" s="20">
        <v>14934.58</v>
      </c>
      <c r="F123" s="182"/>
      <c r="G123" s="19"/>
      <c r="H123" s="182"/>
      <c r="I123" s="19"/>
      <c r="J123" s="133">
        <f>SUM(D123:I123)</f>
        <v>29345.58</v>
      </c>
      <c r="K123" s="130">
        <v>0.3</v>
      </c>
      <c r="L123" s="19"/>
      <c r="M123" s="116"/>
      <c r="N123" s="51"/>
    </row>
    <row r="124" spans="2:14" ht="77.5" x14ac:dyDescent="0.35">
      <c r="B124" s="152" t="s">
        <v>105</v>
      </c>
      <c r="C124" s="202" t="s">
        <v>603</v>
      </c>
      <c r="D124" s="20">
        <v>89000</v>
      </c>
      <c r="E124" s="20">
        <v>89000</v>
      </c>
      <c r="F124" s="19"/>
      <c r="G124" s="182"/>
      <c r="H124" s="182"/>
      <c r="I124" s="19"/>
      <c r="J124" s="133">
        <f>SUM(D124:I124)</f>
        <v>178000</v>
      </c>
      <c r="K124" s="130">
        <v>0.3</v>
      </c>
      <c r="L124" s="19"/>
      <c r="M124" s="116"/>
      <c r="N124" s="51"/>
    </row>
    <row r="125" spans="2:14" ht="108.5" x14ac:dyDescent="0.35">
      <c r="B125" s="152" t="s">
        <v>106</v>
      </c>
      <c r="C125" s="202" t="s">
        <v>604</v>
      </c>
      <c r="D125" s="20">
        <v>60000</v>
      </c>
      <c r="E125" s="20">
        <v>60000</v>
      </c>
      <c r="F125" s="19"/>
      <c r="G125" s="182"/>
      <c r="H125" s="182"/>
      <c r="I125" s="19"/>
      <c r="J125" s="133">
        <f>SUM(D125:I125)</f>
        <v>120000</v>
      </c>
      <c r="K125" s="130">
        <v>0.7</v>
      </c>
      <c r="L125" s="19"/>
      <c r="M125" s="116"/>
      <c r="N125" s="51"/>
    </row>
    <row r="126" spans="2:14" ht="15.5" x14ac:dyDescent="0.35">
      <c r="C126" s="102" t="s">
        <v>175</v>
      </c>
      <c r="D126" s="21">
        <f>SUM(D123:D125)</f>
        <v>163411</v>
      </c>
      <c r="E126" s="21">
        <f>SUM(E123:E125)</f>
        <v>163934.58000000002</v>
      </c>
      <c r="F126" s="21">
        <f>SUM(F123:F125)</f>
        <v>0</v>
      </c>
      <c r="G126" s="21">
        <f>SUM(G123:G125)</f>
        <v>0</v>
      </c>
      <c r="H126" s="21">
        <f>SUM(H123:H125)</f>
        <v>0</v>
      </c>
      <c r="I126" s="24"/>
      <c r="J126" s="24">
        <f>SUM(J123:J125)</f>
        <v>327345.58</v>
      </c>
      <c r="K126" s="21">
        <f>(K123*J123)+(K124*J124)+(K125*J125)</f>
        <v>146203.674</v>
      </c>
      <c r="L126" s="173">
        <f>SUM(L123:L125)</f>
        <v>0</v>
      </c>
      <c r="M126" s="117"/>
      <c r="N126" s="52"/>
    </row>
    <row r="127" spans="2:14" ht="51" customHeight="1" x14ac:dyDescent="0.35">
      <c r="B127" s="102" t="s">
        <v>8</v>
      </c>
      <c r="C127" s="325" t="s">
        <v>712</v>
      </c>
      <c r="D127" s="325"/>
      <c r="E127" s="325"/>
      <c r="F127" s="325"/>
      <c r="G127" s="325"/>
      <c r="H127" s="325"/>
      <c r="I127" s="325"/>
      <c r="J127" s="325"/>
      <c r="K127" s="325"/>
      <c r="L127" s="357"/>
      <c r="M127" s="325"/>
      <c r="N127" s="50"/>
    </row>
    <row r="128" spans="2:14" s="241" customFormat="1" ht="62" x14ac:dyDescent="0.35">
      <c r="B128" s="242" t="s">
        <v>112</v>
      </c>
      <c r="C128" s="248" t="s">
        <v>649</v>
      </c>
      <c r="D128" s="237"/>
      <c r="E128" s="237"/>
      <c r="F128" s="246">
        <v>255436.82</v>
      </c>
      <c r="G128" s="253"/>
      <c r="H128" s="237"/>
      <c r="I128" s="237"/>
      <c r="J128" s="133">
        <f t="shared" ref="J128:J136" si="10">SUM(D128:I128)</f>
        <v>255436.82</v>
      </c>
      <c r="K128" s="249">
        <v>0.5</v>
      </c>
      <c r="L128" s="237"/>
      <c r="M128" s="239"/>
      <c r="N128" s="240"/>
    </row>
    <row r="129" spans="2:14" s="241" customFormat="1" ht="77.5" x14ac:dyDescent="0.35">
      <c r="B129" s="242" t="s">
        <v>113</v>
      </c>
      <c r="C129" s="207" t="s">
        <v>683</v>
      </c>
      <c r="D129" s="237"/>
      <c r="E129" s="237"/>
      <c r="F129" s="237"/>
      <c r="G129" s="256">
        <v>70000</v>
      </c>
      <c r="H129" s="237"/>
      <c r="I129" s="237"/>
      <c r="J129" s="133">
        <f t="shared" si="10"/>
        <v>70000</v>
      </c>
      <c r="K129" s="238">
        <v>0.3</v>
      </c>
      <c r="L129" s="237"/>
      <c r="M129" s="239"/>
      <c r="N129" s="240"/>
    </row>
    <row r="130" spans="2:14" ht="46.5" x14ac:dyDescent="0.35">
      <c r="B130" s="152" t="s">
        <v>114</v>
      </c>
      <c r="C130" s="248" t="s">
        <v>650</v>
      </c>
      <c r="D130" s="19"/>
      <c r="E130" s="19"/>
      <c r="F130" s="19">
        <v>5000</v>
      </c>
      <c r="G130" s="20"/>
      <c r="H130" s="19"/>
      <c r="I130" s="19"/>
      <c r="J130" s="133">
        <f t="shared" si="10"/>
        <v>5000</v>
      </c>
      <c r="K130" s="130">
        <v>0.8</v>
      </c>
      <c r="L130" s="19"/>
      <c r="M130" s="116"/>
      <c r="N130" s="51"/>
    </row>
    <row r="131" spans="2:14" ht="77.5" x14ac:dyDescent="0.35">
      <c r="B131" s="152" t="s">
        <v>115</v>
      </c>
      <c r="C131" s="207" t="s">
        <v>703</v>
      </c>
      <c r="D131" s="19"/>
      <c r="E131" s="19"/>
      <c r="F131" s="19">
        <v>18000</v>
      </c>
      <c r="G131" s="20">
        <v>10000</v>
      </c>
      <c r="H131" s="19"/>
      <c r="I131" s="19"/>
      <c r="J131" s="133">
        <f t="shared" si="10"/>
        <v>28000</v>
      </c>
      <c r="K131" s="130">
        <v>0.3</v>
      </c>
      <c r="L131" s="19"/>
      <c r="M131" s="116"/>
      <c r="N131" s="51"/>
    </row>
    <row r="132" spans="2:14" ht="62" x14ac:dyDescent="0.35">
      <c r="B132" s="152" t="s">
        <v>116</v>
      </c>
      <c r="C132" s="207" t="s">
        <v>684</v>
      </c>
      <c r="D132" s="19"/>
      <c r="E132" s="19"/>
      <c r="F132" s="19"/>
      <c r="G132" s="19">
        <v>10000</v>
      </c>
      <c r="H132" s="19"/>
      <c r="I132" s="19"/>
      <c r="J132" s="133">
        <f t="shared" si="10"/>
        <v>10000</v>
      </c>
      <c r="K132" s="130">
        <v>0.3</v>
      </c>
      <c r="L132" s="19"/>
      <c r="M132" s="116"/>
      <c r="N132" s="51"/>
    </row>
    <row r="133" spans="2:14" ht="31" x14ac:dyDescent="0.35">
      <c r="B133" s="152" t="s">
        <v>117</v>
      </c>
      <c r="C133" s="207" t="s">
        <v>704</v>
      </c>
      <c r="D133" s="19"/>
      <c r="E133" s="19"/>
      <c r="F133" s="19">
        <v>6000</v>
      </c>
      <c r="G133" s="19"/>
      <c r="H133" s="19"/>
      <c r="I133" s="19"/>
      <c r="J133" s="133">
        <f t="shared" si="10"/>
        <v>6000</v>
      </c>
      <c r="K133" s="130">
        <v>0.5</v>
      </c>
      <c r="L133" s="19"/>
      <c r="M133" s="116"/>
      <c r="N133" s="51"/>
    </row>
    <row r="134" spans="2:14" ht="77.5" x14ac:dyDescent="0.35">
      <c r="B134" s="152" t="s">
        <v>118</v>
      </c>
      <c r="C134" s="207" t="s">
        <v>705</v>
      </c>
      <c r="D134" s="20"/>
      <c r="E134" s="20"/>
      <c r="F134" s="20">
        <v>6000</v>
      </c>
      <c r="G134" s="20">
        <v>35000</v>
      </c>
      <c r="H134" s="20"/>
      <c r="I134" s="20"/>
      <c r="J134" s="133">
        <f t="shared" si="10"/>
        <v>41000</v>
      </c>
      <c r="K134" s="131">
        <v>0.5</v>
      </c>
      <c r="L134" s="20"/>
      <c r="M134" s="117"/>
      <c r="N134" s="51"/>
    </row>
    <row r="135" spans="2:14" ht="31" x14ac:dyDescent="0.35">
      <c r="B135" s="212" t="s">
        <v>119</v>
      </c>
      <c r="C135" s="202" t="s">
        <v>653</v>
      </c>
      <c r="D135" s="20"/>
      <c r="E135" s="20"/>
      <c r="F135" s="20">
        <v>34000</v>
      </c>
      <c r="G135" s="20"/>
      <c r="H135" s="20"/>
      <c r="I135" s="20"/>
      <c r="J135" s="133">
        <f t="shared" si="10"/>
        <v>34000</v>
      </c>
      <c r="K135" s="131">
        <v>0.5</v>
      </c>
      <c r="L135" s="20"/>
      <c r="M135" s="117"/>
      <c r="N135" s="51"/>
    </row>
    <row r="136" spans="2:14" ht="62" x14ac:dyDescent="0.35">
      <c r="B136" s="212" t="s">
        <v>713</v>
      </c>
      <c r="C136" s="202" t="s">
        <v>706</v>
      </c>
      <c r="D136" s="20"/>
      <c r="E136" s="20"/>
      <c r="F136" s="20">
        <v>35000</v>
      </c>
      <c r="G136" s="20">
        <v>30636.639999999999</v>
      </c>
      <c r="H136" s="20"/>
      <c r="I136" s="20"/>
      <c r="J136" s="133">
        <f t="shared" si="10"/>
        <v>65636.639999999999</v>
      </c>
      <c r="K136" s="131">
        <v>0.5</v>
      </c>
      <c r="L136" s="20"/>
      <c r="M136" s="117"/>
      <c r="N136" s="52"/>
    </row>
    <row r="137" spans="2:14" ht="51" customHeight="1" x14ac:dyDescent="0.35">
      <c r="C137" s="102" t="s">
        <v>175</v>
      </c>
      <c r="D137" s="24">
        <f>SUM(D128:D136)</f>
        <v>0</v>
      </c>
      <c r="E137" s="24">
        <f>SUM(E128:E136)</f>
        <v>0</v>
      </c>
      <c r="F137" s="24">
        <f>SUM(F128:F136)</f>
        <v>359436.82</v>
      </c>
      <c r="G137" s="24">
        <f>SUM(G128:G136)</f>
        <v>155636.64000000001</v>
      </c>
      <c r="H137" s="24">
        <f>SUM(H128:H136)</f>
        <v>0</v>
      </c>
      <c r="I137" s="24"/>
      <c r="J137" s="24">
        <f>SUM(J128:J136)</f>
        <v>515073.46</v>
      </c>
      <c r="K137" s="21">
        <f>(K128*J128)+(K129*J129)+(K130*J130)+(K131*J131)+(K132*J132)+(K133*J133)+(K134*J134)+(K136*J136)</f>
        <v>220436.73</v>
      </c>
      <c r="L137" s="173">
        <f>SUM(L128:L136)</f>
        <v>0</v>
      </c>
      <c r="M137" s="117"/>
      <c r="N137" s="50"/>
    </row>
    <row r="138" spans="2:14" s="241" customFormat="1" ht="15.5" x14ac:dyDescent="0.35">
      <c r="B138" s="102" t="s">
        <v>120</v>
      </c>
      <c r="C138" s="323"/>
      <c r="D138" s="323"/>
      <c r="E138" s="323"/>
      <c r="F138" s="323"/>
      <c r="G138" s="323"/>
      <c r="H138" s="323"/>
      <c r="I138" s="323"/>
      <c r="J138" s="323"/>
      <c r="K138" s="323"/>
      <c r="L138" s="334"/>
      <c r="M138" s="323"/>
      <c r="N138" s="240"/>
    </row>
    <row r="139" spans="2:14" ht="62" x14ac:dyDescent="0.35">
      <c r="B139" s="212" t="s">
        <v>121</v>
      </c>
      <c r="C139" s="17" t="s">
        <v>730</v>
      </c>
      <c r="D139" s="19"/>
      <c r="E139" s="19"/>
      <c r="F139" s="19"/>
      <c r="G139" s="20">
        <v>10000</v>
      </c>
      <c r="H139" s="19"/>
      <c r="I139" s="19"/>
      <c r="J139" s="133">
        <f>SUM(D139:I139)</f>
        <v>10000</v>
      </c>
      <c r="K139" s="130">
        <v>0.4</v>
      </c>
      <c r="L139" s="19"/>
      <c r="M139" s="116"/>
      <c r="N139" s="51"/>
    </row>
    <row r="140" spans="2:14" ht="15.5" x14ac:dyDescent="0.35">
      <c r="B140" s="152" t="s">
        <v>122</v>
      </c>
      <c r="C140" s="17"/>
      <c r="D140" s="19"/>
      <c r="E140" s="19"/>
      <c r="F140" s="19"/>
      <c r="G140" s="19"/>
      <c r="H140" s="19"/>
      <c r="I140" s="19"/>
      <c r="J140" s="133">
        <f t="shared" ref="J140:J146" si="11">SUM(D140:I140)</f>
        <v>0</v>
      </c>
      <c r="K140" s="130"/>
      <c r="L140" s="19"/>
      <c r="M140" s="116"/>
      <c r="N140" s="51"/>
    </row>
    <row r="141" spans="2:14" ht="15.5" x14ac:dyDescent="0.35">
      <c r="B141" s="152" t="s">
        <v>123</v>
      </c>
      <c r="C141" s="17"/>
      <c r="D141" s="19"/>
      <c r="E141" s="19"/>
      <c r="F141" s="19"/>
      <c r="G141" s="19"/>
      <c r="H141" s="19"/>
      <c r="I141" s="19"/>
      <c r="J141" s="133">
        <f t="shared" si="11"/>
        <v>0</v>
      </c>
      <c r="K141" s="130"/>
      <c r="L141" s="19"/>
      <c r="M141" s="116"/>
      <c r="N141" s="51"/>
    </row>
    <row r="142" spans="2:14" ht="15.5" x14ac:dyDescent="0.35">
      <c r="B142" s="152" t="s">
        <v>124</v>
      </c>
      <c r="C142" s="17"/>
      <c r="D142" s="19"/>
      <c r="E142" s="19"/>
      <c r="F142" s="19"/>
      <c r="G142" s="19"/>
      <c r="H142" s="19"/>
      <c r="I142" s="19"/>
      <c r="J142" s="133">
        <f t="shared" si="11"/>
        <v>0</v>
      </c>
      <c r="K142" s="130"/>
      <c r="L142" s="19"/>
      <c r="M142" s="116"/>
      <c r="N142" s="51"/>
    </row>
    <row r="143" spans="2:14" ht="15.5" x14ac:dyDescent="0.35">
      <c r="B143" s="152" t="s">
        <v>125</v>
      </c>
      <c r="C143" s="17"/>
      <c r="D143" s="19"/>
      <c r="E143" s="19"/>
      <c r="F143" s="19"/>
      <c r="G143" s="19"/>
      <c r="H143" s="19"/>
      <c r="I143" s="19"/>
      <c r="J143" s="133">
        <f t="shared" si="11"/>
        <v>0</v>
      </c>
      <c r="K143" s="130"/>
      <c r="L143" s="19"/>
      <c r="M143" s="116"/>
      <c r="N143" s="51"/>
    </row>
    <row r="144" spans="2:14" ht="15.5" x14ac:dyDescent="0.35">
      <c r="B144" s="152" t="s">
        <v>126</v>
      </c>
      <c r="C144" s="17"/>
      <c r="D144" s="19"/>
      <c r="E144" s="19"/>
      <c r="F144" s="19"/>
      <c r="G144" s="19"/>
      <c r="H144" s="19"/>
      <c r="I144" s="19"/>
      <c r="J144" s="133">
        <f t="shared" si="11"/>
        <v>0</v>
      </c>
      <c r="K144" s="130"/>
      <c r="L144" s="19"/>
      <c r="M144" s="116"/>
      <c r="N144" s="51"/>
    </row>
    <row r="145" spans="2:14" ht="15.5" x14ac:dyDescent="0.35">
      <c r="B145" s="152" t="s">
        <v>127</v>
      </c>
      <c r="C145" s="46"/>
      <c r="D145" s="20"/>
      <c r="E145" s="20"/>
      <c r="F145" s="20"/>
      <c r="G145" s="20"/>
      <c r="H145" s="20"/>
      <c r="I145" s="20"/>
      <c r="J145" s="133">
        <f t="shared" si="11"/>
        <v>0</v>
      </c>
      <c r="K145" s="131"/>
      <c r="L145" s="20"/>
      <c r="M145" s="117"/>
      <c r="N145" s="51"/>
    </row>
    <row r="146" spans="2:14" ht="15.5" x14ac:dyDescent="0.35">
      <c r="B146" s="152" t="s">
        <v>128</v>
      </c>
      <c r="C146" s="46"/>
      <c r="D146" s="20"/>
      <c r="E146" s="20"/>
      <c r="F146" s="20"/>
      <c r="G146" s="20"/>
      <c r="H146" s="20"/>
      <c r="I146" s="20"/>
      <c r="J146" s="133">
        <f t="shared" si="11"/>
        <v>0</v>
      </c>
      <c r="K146" s="131"/>
      <c r="L146" s="20"/>
      <c r="M146" s="117"/>
      <c r="N146" s="52"/>
    </row>
    <row r="147" spans="2:14" ht="51" customHeight="1" x14ac:dyDescent="0.35">
      <c r="C147" s="102" t="s">
        <v>175</v>
      </c>
      <c r="D147" s="24">
        <f>SUM(D139:D146)</f>
        <v>0</v>
      </c>
      <c r="E147" s="24">
        <f>SUM(E139:E146)</f>
        <v>0</v>
      </c>
      <c r="F147" s="24">
        <f>SUM(F139:F146)</f>
        <v>0</v>
      </c>
      <c r="G147" s="24">
        <f>SUM(G139:G146)</f>
        <v>10000</v>
      </c>
      <c r="H147" s="24">
        <f>SUM(H139:H146)</f>
        <v>0</v>
      </c>
      <c r="I147" s="24"/>
      <c r="J147" s="24">
        <f>SUM(J139:J146)</f>
        <v>10000</v>
      </c>
      <c r="K147" s="21">
        <f>(K139*J139)+(K142*J142)+(K143*J143)+(K144*J144)+(K145*J145)+(K146*J146)</f>
        <v>4000</v>
      </c>
      <c r="L147" s="24">
        <f>SUM(L139:L146)</f>
        <v>0</v>
      </c>
      <c r="M147" s="117"/>
      <c r="N147" s="50"/>
    </row>
    <row r="148" spans="2:14" ht="15.5" x14ac:dyDescent="0.35">
      <c r="B148" s="102" t="s">
        <v>129</v>
      </c>
      <c r="C148" s="323"/>
      <c r="D148" s="323"/>
      <c r="E148" s="323"/>
      <c r="F148" s="323"/>
      <c r="G148" s="323"/>
      <c r="H148" s="323"/>
      <c r="I148" s="323"/>
      <c r="J148" s="323"/>
      <c r="K148" s="323"/>
      <c r="L148" s="334"/>
      <c r="M148" s="323"/>
      <c r="N148" s="51"/>
    </row>
    <row r="149" spans="2:14" ht="15.5" x14ac:dyDescent="0.35">
      <c r="B149" s="152" t="s">
        <v>130</v>
      </c>
      <c r="C149" s="17"/>
      <c r="D149" s="19"/>
      <c r="E149" s="19"/>
      <c r="F149" s="19"/>
      <c r="G149" s="19"/>
      <c r="H149" s="19"/>
      <c r="I149" s="19"/>
      <c r="J149" s="133">
        <f t="shared" ref="J149:J156" si="12">SUM(D149:I149)</f>
        <v>0</v>
      </c>
      <c r="K149" s="130"/>
      <c r="L149" s="19"/>
      <c r="M149" s="116"/>
      <c r="N149" s="51"/>
    </row>
    <row r="150" spans="2:14" ht="15.5" x14ac:dyDescent="0.35">
      <c r="B150" s="152" t="s">
        <v>131</v>
      </c>
      <c r="C150" s="17"/>
      <c r="D150" s="19"/>
      <c r="E150" s="19"/>
      <c r="F150" s="19"/>
      <c r="G150" s="19"/>
      <c r="H150" s="19"/>
      <c r="I150" s="19"/>
      <c r="J150" s="133">
        <f t="shared" si="12"/>
        <v>0</v>
      </c>
      <c r="K150" s="130"/>
      <c r="L150" s="19"/>
      <c r="M150" s="116"/>
      <c r="N150" s="51"/>
    </row>
    <row r="151" spans="2:14" ht="15.5" x14ac:dyDescent="0.35">
      <c r="B151" s="152" t="s">
        <v>132</v>
      </c>
      <c r="C151" s="17"/>
      <c r="D151" s="19"/>
      <c r="E151" s="19"/>
      <c r="F151" s="19"/>
      <c r="G151" s="19"/>
      <c r="H151" s="19"/>
      <c r="I151" s="19"/>
      <c r="J151" s="133">
        <f t="shared" si="12"/>
        <v>0</v>
      </c>
      <c r="K151" s="130"/>
      <c r="L151" s="19"/>
      <c r="M151" s="116"/>
      <c r="N151" s="51"/>
    </row>
    <row r="152" spans="2:14" ht="15.5" x14ac:dyDescent="0.35">
      <c r="B152" s="152" t="s">
        <v>133</v>
      </c>
      <c r="C152" s="17"/>
      <c r="D152" s="19"/>
      <c r="E152" s="19"/>
      <c r="F152" s="19"/>
      <c r="G152" s="19"/>
      <c r="H152" s="19"/>
      <c r="I152" s="19"/>
      <c r="J152" s="133">
        <f t="shared" si="12"/>
        <v>0</v>
      </c>
      <c r="K152" s="130"/>
      <c r="L152" s="19"/>
      <c r="M152" s="116"/>
      <c r="N152" s="51"/>
    </row>
    <row r="153" spans="2:14" ht="15.5" x14ac:dyDescent="0.35">
      <c r="B153" s="152" t="s">
        <v>134</v>
      </c>
      <c r="C153" s="17"/>
      <c r="D153" s="19"/>
      <c r="E153" s="19"/>
      <c r="F153" s="19"/>
      <c r="G153" s="19"/>
      <c r="H153" s="19"/>
      <c r="I153" s="19"/>
      <c r="J153" s="133">
        <f t="shared" si="12"/>
        <v>0</v>
      </c>
      <c r="K153" s="130"/>
      <c r="L153" s="19"/>
      <c r="M153" s="116"/>
      <c r="N153" s="51"/>
    </row>
    <row r="154" spans="2:14" ht="15.5" x14ac:dyDescent="0.35">
      <c r="B154" s="152" t="s">
        <v>135</v>
      </c>
      <c r="C154" s="17"/>
      <c r="D154" s="19"/>
      <c r="E154" s="19"/>
      <c r="F154" s="19"/>
      <c r="G154" s="19"/>
      <c r="H154" s="19"/>
      <c r="I154" s="19"/>
      <c r="J154" s="133">
        <f t="shared" si="12"/>
        <v>0</v>
      </c>
      <c r="K154" s="130"/>
      <c r="L154" s="19"/>
      <c r="M154" s="116"/>
      <c r="N154" s="51"/>
    </row>
    <row r="155" spans="2:14" ht="15.5" x14ac:dyDescent="0.35">
      <c r="B155" s="152" t="s">
        <v>136</v>
      </c>
      <c r="C155" s="46"/>
      <c r="D155" s="20"/>
      <c r="E155" s="20"/>
      <c r="F155" s="20"/>
      <c r="G155" s="20"/>
      <c r="H155" s="20"/>
      <c r="I155" s="20"/>
      <c r="J155" s="133">
        <f t="shared" si="12"/>
        <v>0</v>
      </c>
      <c r="K155" s="131"/>
      <c r="L155" s="20"/>
      <c r="M155" s="117"/>
      <c r="N155" s="51"/>
    </row>
    <row r="156" spans="2:14" ht="15.5" x14ac:dyDescent="0.35">
      <c r="B156" s="152" t="s">
        <v>137</v>
      </c>
      <c r="C156" s="46"/>
      <c r="D156" s="20"/>
      <c r="E156" s="20"/>
      <c r="F156" s="20"/>
      <c r="G156" s="20"/>
      <c r="H156" s="20"/>
      <c r="I156" s="20"/>
      <c r="J156" s="133">
        <f t="shared" si="12"/>
        <v>0</v>
      </c>
      <c r="K156" s="131"/>
      <c r="L156" s="20"/>
      <c r="M156" s="117"/>
      <c r="N156" s="52"/>
    </row>
    <row r="157" spans="2:14" ht="15.75" customHeight="1" x14ac:dyDescent="0.35">
      <c r="C157" s="102" t="s">
        <v>175</v>
      </c>
      <c r="D157" s="21">
        <f>SUM(D149:D156)</f>
        <v>0</v>
      </c>
      <c r="E157" s="21">
        <f>SUM(E149:E156)</f>
        <v>0</v>
      </c>
      <c r="F157" s="21">
        <f>SUM(F149:F156)</f>
        <v>0</v>
      </c>
      <c r="G157" s="21">
        <f>SUM(G149:G156)</f>
        <v>0</v>
      </c>
      <c r="H157" s="21">
        <f>SUM(H149:H156)</f>
        <v>0</v>
      </c>
      <c r="I157" s="21"/>
      <c r="J157" s="21">
        <f>SUM(J149:J156)</f>
        <v>0</v>
      </c>
      <c r="K157" s="21">
        <f>(K149*J149)+(K150*J150)+(K151*J151)+(K152*J152)+(K153*J153)+(K154*J154)+(K155*J155)+(K156*J156)</f>
        <v>0</v>
      </c>
      <c r="L157" s="173">
        <f>SUM(L149:L156)</f>
        <v>0</v>
      </c>
      <c r="M157" s="117"/>
      <c r="N157" s="3"/>
    </row>
    <row r="158" spans="2:14" ht="51" customHeight="1" x14ac:dyDescent="0.35">
      <c r="B158" s="6"/>
      <c r="C158" s="11"/>
      <c r="D158" s="26"/>
      <c r="E158" s="26"/>
      <c r="F158" s="26"/>
      <c r="G158" s="26"/>
      <c r="H158" s="26"/>
      <c r="I158" s="26"/>
      <c r="J158" s="26"/>
      <c r="K158" s="26"/>
      <c r="L158" s="26"/>
      <c r="M158" s="77"/>
      <c r="N158" s="18"/>
    </row>
    <row r="159" spans="2:14" ht="51" customHeight="1" x14ac:dyDescent="0.35">
      <c r="B159" s="102" t="s">
        <v>138</v>
      </c>
      <c r="C159" s="324"/>
      <c r="D159" s="324"/>
      <c r="E159" s="324"/>
      <c r="F159" s="324"/>
      <c r="G159" s="324"/>
      <c r="H159" s="324"/>
      <c r="I159" s="324"/>
      <c r="J159" s="324"/>
      <c r="K159" s="324"/>
      <c r="L159" s="356"/>
      <c r="M159" s="324"/>
      <c r="N159" s="50"/>
    </row>
    <row r="160" spans="2:14" ht="15.5" x14ac:dyDescent="0.35">
      <c r="B160" s="102" t="s">
        <v>139</v>
      </c>
      <c r="C160" s="323"/>
      <c r="D160" s="323"/>
      <c r="E160" s="323"/>
      <c r="F160" s="323"/>
      <c r="G160" s="323"/>
      <c r="H160" s="323"/>
      <c r="I160" s="323"/>
      <c r="J160" s="323"/>
      <c r="K160" s="323"/>
      <c r="L160" s="334"/>
      <c r="M160" s="323"/>
      <c r="N160" s="51"/>
    </row>
    <row r="161" spans="2:14" ht="15.5" x14ac:dyDescent="0.35">
      <c r="B161" s="152" t="s">
        <v>140</v>
      </c>
      <c r="C161" s="17"/>
      <c r="D161" s="19"/>
      <c r="E161" s="19"/>
      <c r="F161" s="19"/>
      <c r="G161" s="19"/>
      <c r="H161" s="19"/>
      <c r="I161" s="19"/>
      <c r="J161" s="133">
        <f t="shared" ref="J161:J168" si="13">SUM(D161:I161)</f>
        <v>0</v>
      </c>
      <c r="K161" s="130"/>
      <c r="L161" s="19"/>
      <c r="M161" s="116"/>
      <c r="N161" s="51"/>
    </row>
    <row r="162" spans="2:14" ht="15.5" x14ac:dyDescent="0.35">
      <c r="B162" s="152" t="s">
        <v>141</v>
      </c>
      <c r="C162" s="17"/>
      <c r="D162" s="19"/>
      <c r="E162" s="19"/>
      <c r="F162" s="19"/>
      <c r="G162" s="19"/>
      <c r="H162" s="19"/>
      <c r="I162" s="19"/>
      <c r="J162" s="133">
        <f t="shared" si="13"/>
        <v>0</v>
      </c>
      <c r="K162" s="130"/>
      <c r="L162" s="19"/>
      <c r="M162" s="116"/>
      <c r="N162" s="51"/>
    </row>
    <row r="163" spans="2:14" ht="15.5" x14ac:dyDescent="0.35">
      <c r="B163" s="152" t="s">
        <v>142</v>
      </c>
      <c r="C163" s="17"/>
      <c r="D163" s="19"/>
      <c r="E163" s="19"/>
      <c r="F163" s="19"/>
      <c r="G163" s="19"/>
      <c r="H163" s="19"/>
      <c r="I163" s="19"/>
      <c r="J163" s="133">
        <f t="shared" si="13"/>
        <v>0</v>
      </c>
      <c r="K163" s="130"/>
      <c r="L163" s="19"/>
      <c r="M163" s="116"/>
      <c r="N163" s="51"/>
    </row>
    <row r="164" spans="2:14" ht="15.5" x14ac:dyDescent="0.35">
      <c r="B164" s="152" t="s">
        <v>143</v>
      </c>
      <c r="C164" s="17"/>
      <c r="D164" s="19"/>
      <c r="E164" s="19"/>
      <c r="F164" s="19"/>
      <c r="G164" s="19"/>
      <c r="H164" s="19"/>
      <c r="I164" s="19"/>
      <c r="J164" s="133">
        <f t="shared" si="13"/>
        <v>0</v>
      </c>
      <c r="K164" s="130"/>
      <c r="L164" s="19"/>
      <c r="M164" s="116"/>
      <c r="N164" s="51"/>
    </row>
    <row r="165" spans="2:14" ht="15.5" x14ac:dyDescent="0.35">
      <c r="B165" s="152" t="s">
        <v>144</v>
      </c>
      <c r="C165" s="17"/>
      <c r="D165" s="19"/>
      <c r="E165" s="19"/>
      <c r="F165" s="19"/>
      <c r="G165" s="19"/>
      <c r="H165" s="19"/>
      <c r="I165" s="19"/>
      <c r="J165" s="133">
        <f t="shared" si="13"/>
        <v>0</v>
      </c>
      <c r="K165" s="130"/>
      <c r="L165" s="19"/>
      <c r="M165" s="116"/>
      <c r="N165" s="51"/>
    </row>
    <row r="166" spans="2:14" ht="15.5" x14ac:dyDescent="0.35">
      <c r="B166" s="152" t="s">
        <v>145</v>
      </c>
      <c r="C166" s="17"/>
      <c r="D166" s="19"/>
      <c r="E166" s="19"/>
      <c r="F166" s="19"/>
      <c r="G166" s="19"/>
      <c r="H166" s="19"/>
      <c r="I166" s="19"/>
      <c r="J166" s="133">
        <f t="shared" si="13"/>
        <v>0</v>
      </c>
      <c r="K166" s="130"/>
      <c r="L166" s="19"/>
      <c r="M166" s="116"/>
      <c r="N166" s="51"/>
    </row>
    <row r="167" spans="2:14" ht="15.5" x14ac:dyDescent="0.35">
      <c r="B167" s="152" t="s">
        <v>146</v>
      </c>
      <c r="C167" s="46"/>
      <c r="D167" s="20"/>
      <c r="E167" s="20"/>
      <c r="F167" s="20"/>
      <c r="G167" s="20"/>
      <c r="H167" s="20"/>
      <c r="I167" s="20"/>
      <c r="J167" s="133">
        <f t="shared" si="13"/>
        <v>0</v>
      </c>
      <c r="K167" s="131"/>
      <c r="L167" s="20"/>
      <c r="M167" s="117"/>
      <c r="N167" s="51"/>
    </row>
    <row r="168" spans="2:14" ht="15.5" x14ac:dyDescent="0.35">
      <c r="B168" s="152" t="s">
        <v>147</v>
      </c>
      <c r="C168" s="46"/>
      <c r="D168" s="20"/>
      <c r="E168" s="20"/>
      <c r="F168" s="20"/>
      <c r="G168" s="20"/>
      <c r="H168" s="20"/>
      <c r="I168" s="20"/>
      <c r="J168" s="133">
        <f t="shared" si="13"/>
        <v>0</v>
      </c>
      <c r="K168" s="131"/>
      <c r="L168" s="20"/>
      <c r="M168" s="117"/>
      <c r="N168" s="52"/>
    </row>
    <row r="169" spans="2:14" ht="51" customHeight="1" x14ac:dyDescent="0.35">
      <c r="C169" s="102" t="s">
        <v>175</v>
      </c>
      <c r="D169" s="21">
        <f>SUM(D161:D168)</f>
        <v>0</v>
      </c>
      <c r="E169" s="21">
        <f>SUM(E161:E168)</f>
        <v>0</v>
      </c>
      <c r="F169" s="21">
        <f>SUM(F161:F168)</f>
        <v>0</v>
      </c>
      <c r="G169" s="21">
        <f>SUM(G161:G168)</f>
        <v>0</v>
      </c>
      <c r="H169" s="21">
        <f>SUM(H161:H168)</f>
        <v>0</v>
      </c>
      <c r="I169" s="24"/>
      <c r="J169" s="24">
        <f>SUM(J161:J168)</f>
        <v>0</v>
      </c>
      <c r="K169" s="21">
        <f>(K161*J161)+(K162*J162)+(K163*J163)+(K164*J164)+(K165*J165)+(K166*J166)+(K167*J167)+(K168*J168)</f>
        <v>0</v>
      </c>
      <c r="L169" s="173">
        <f>SUM(L161:L168)</f>
        <v>0</v>
      </c>
      <c r="M169" s="117"/>
      <c r="N169" s="50"/>
    </row>
    <row r="170" spans="2:14" ht="15.5" x14ac:dyDescent="0.35">
      <c r="B170" s="102" t="s">
        <v>148</v>
      </c>
      <c r="C170" s="323"/>
      <c r="D170" s="323"/>
      <c r="E170" s="323"/>
      <c r="F170" s="323"/>
      <c r="G170" s="323"/>
      <c r="H170" s="323"/>
      <c r="I170" s="323"/>
      <c r="J170" s="323"/>
      <c r="K170" s="323"/>
      <c r="L170" s="334"/>
      <c r="M170" s="323"/>
      <c r="N170" s="51"/>
    </row>
    <row r="171" spans="2:14" ht="15.5" x14ac:dyDescent="0.35">
      <c r="B171" s="152" t="s">
        <v>149</v>
      </c>
      <c r="C171" s="17"/>
      <c r="D171" s="19"/>
      <c r="E171" s="19"/>
      <c r="F171" s="19"/>
      <c r="G171" s="19"/>
      <c r="H171" s="19"/>
      <c r="I171" s="19"/>
      <c r="J171" s="133">
        <f t="shared" ref="J171:J178" si="14">SUM(D171:I171)</f>
        <v>0</v>
      </c>
      <c r="K171" s="130"/>
      <c r="L171" s="19"/>
      <c r="M171" s="116"/>
      <c r="N171" s="51"/>
    </row>
    <row r="172" spans="2:14" ht="15.5" x14ac:dyDescent="0.35">
      <c r="B172" s="152" t="s">
        <v>150</v>
      </c>
      <c r="C172" s="17"/>
      <c r="D172" s="19"/>
      <c r="E172" s="19"/>
      <c r="F172" s="19"/>
      <c r="G172" s="19"/>
      <c r="H172" s="19"/>
      <c r="I172" s="19"/>
      <c r="J172" s="133">
        <f t="shared" si="14"/>
        <v>0</v>
      </c>
      <c r="K172" s="130"/>
      <c r="L172" s="19"/>
      <c r="M172" s="116"/>
      <c r="N172" s="51"/>
    </row>
    <row r="173" spans="2:14" ht="15.5" x14ac:dyDescent="0.35">
      <c r="B173" s="152" t="s">
        <v>151</v>
      </c>
      <c r="C173" s="17"/>
      <c r="D173" s="19"/>
      <c r="E173" s="19"/>
      <c r="F173" s="19"/>
      <c r="G173" s="19"/>
      <c r="H173" s="19"/>
      <c r="I173" s="19"/>
      <c r="J173" s="133">
        <f t="shared" si="14"/>
        <v>0</v>
      </c>
      <c r="K173" s="130"/>
      <c r="L173" s="19"/>
      <c r="M173" s="116"/>
      <c r="N173" s="51"/>
    </row>
    <row r="174" spans="2:14" ht="15.5" x14ac:dyDescent="0.35">
      <c r="B174" s="152" t="s">
        <v>152</v>
      </c>
      <c r="C174" s="17"/>
      <c r="D174" s="19"/>
      <c r="E174" s="19"/>
      <c r="F174" s="19"/>
      <c r="G174" s="19"/>
      <c r="H174" s="19"/>
      <c r="I174" s="19"/>
      <c r="J174" s="133">
        <f t="shared" si="14"/>
        <v>0</v>
      </c>
      <c r="K174" s="130"/>
      <c r="L174" s="19"/>
      <c r="M174" s="116"/>
      <c r="N174" s="51"/>
    </row>
    <row r="175" spans="2:14" ht="15.5" x14ac:dyDescent="0.35">
      <c r="B175" s="152" t="s">
        <v>153</v>
      </c>
      <c r="C175" s="17"/>
      <c r="D175" s="19"/>
      <c r="E175" s="19"/>
      <c r="F175" s="19"/>
      <c r="G175" s="19"/>
      <c r="H175" s="19"/>
      <c r="I175" s="19"/>
      <c r="J175" s="133">
        <f t="shared" si="14"/>
        <v>0</v>
      </c>
      <c r="K175" s="130"/>
      <c r="L175" s="19"/>
      <c r="M175" s="116"/>
      <c r="N175" s="51"/>
    </row>
    <row r="176" spans="2:14" ht="15.5" x14ac:dyDescent="0.35">
      <c r="B176" s="152" t="s">
        <v>154</v>
      </c>
      <c r="C176" s="17"/>
      <c r="D176" s="19"/>
      <c r="E176" s="19"/>
      <c r="F176" s="19"/>
      <c r="G176" s="19"/>
      <c r="H176" s="19"/>
      <c r="I176" s="19"/>
      <c r="J176" s="133">
        <f t="shared" si="14"/>
        <v>0</v>
      </c>
      <c r="K176" s="130"/>
      <c r="L176" s="19"/>
      <c r="M176" s="116"/>
      <c r="N176" s="51"/>
    </row>
    <row r="177" spans="2:14" ht="15.5" x14ac:dyDescent="0.35">
      <c r="B177" s="152" t="s">
        <v>155</v>
      </c>
      <c r="C177" s="46"/>
      <c r="D177" s="20"/>
      <c r="E177" s="20"/>
      <c r="F177" s="20"/>
      <c r="G177" s="20"/>
      <c r="H177" s="20"/>
      <c r="I177" s="20"/>
      <c r="J177" s="133">
        <f t="shared" si="14"/>
        <v>0</v>
      </c>
      <c r="K177" s="131"/>
      <c r="L177" s="20"/>
      <c r="M177" s="117"/>
      <c r="N177" s="51"/>
    </row>
    <row r="178" spans="2:14" ht="15.5" x14ac:dyDescent="0.35">
      <c r="B178" s="152" t="s">
        <v>156</v>
      </c>
      <c r="C178" s="46"/>
      <c r="D178" s="20"/>
      <c r="E178" s="20"/>
      <c r="F178" s="20"/>
      <c r="G178" s="20"/>
      <c r="H178" s="20"/>
      <c r="I178" s="20"/>
      <c r="J178" s="133">
        <f t="shared" si="14"/>
        <v>0</v>
      </c>
      <c r="K178" s="131"/>
      <c r="L178" s="20"/>
      <c r="M178" s="117"/>
      <c r="N178" s="52"/>
    </row>
    <row r="179" spans="2:14" ht="51" customHeight="1" x14ac:dyDescent="0.35">
      <c r="C179" s="102" t="s">
        <v>175</v>
      </c>
      <c r="D179" s="24">
        <f>SUM(D171:D178)</f>
        <v>0</v>
      </c>
      <c r="E179" s="24">
        <f>SUM(E171:E178)</f>
        <v>0</v>
      </c>
      <c r="F179" s="24">
        <f>SUM(F171:F178)</f>
        <v>0</v>
      </c>
      <c r="G179" s="24">
        <f>SUM(G171:G178)</f>
        <v>0</v>
      </c>
      <c r="H179" s="24">
        <f>SUM(H171:H178)</f>
        <v>0</v>
      </c>
      <c r="I179" s="24"/>
      <c r="J179" s="24">
        <f>SUM(J171:J178)</f>
        <v>0</v>
      </c>
      <c r="K179" s="21">
        <f>(K171*J171)+(K172*J172)+(K173*J173)+(K174*J174)+(K175*J175)+(K176*J176)+(K177*J177)+(K178*J178)</f>
        <v>0</v>
      </c>
      <c r="L179" s="173">
        <f>SUM(L171:L178)</f>
        <v>0</v>
      </c>
      <c r="M179" s="117"/>
      <c r="N179" s="50"/>
    </row>
    <row r="180" spans="2:14" ht="15.5" x14ac:dyDescent="0.35">
      <c r="B180" s="102" t="s">
        <v>157</v>
      </c>
      <c r="C180" s="323"/>
      <c r="D180" s="323"/>
      <c r="E180" s="323"/>
      <c r="F180" s="323"/>
      <c r="G180" s="323"/>
      <c r="H180" s="323"/>
      <c r="I180" s="323"/>
      <c r="J180" s="323"/>
      <c r="K180" s="323"/>
      <c r="L180" s="334"/>
      <c r="M180" s="323"/>
      <c r="N180" s="51"/>
    </row>
    <row r="181" spans="2:14" ht="15.5" x14ac:dyDescent="0.35">
      <c r="B181" s="152" t="s">
        <v>158</v>
      </c>
      <c r="C181" s="17"/>
      <c r="D181" s="19"/>
      <c r="E181" s="19"/>
      <c r="F181" s="19"/>
      <c r="G181" s="19"/>
      <c r="H181" s="19"/>
      <c r="I181" s="19"/>
      <c r="J181" s="133">
        <f t="shared" ref="J181:J188" si="15">SUM(D181:I181)</f>
        <v>0</v>
      </c>
      <c r="K181" s="130"/>
      <c r="L181" s="19"/>
      <c r="M181" s="116"/>
      <c r="N181" s="51"/>
    </row>
    <row r="182" spans="2:14" ht="15.5" x14ac:dyDescent="0.35">
      <c r="B182" s="152" t="s">
        <v>159</v>
      </c>
      <c r="C182" s="17"/>
      <c r="D182" s="19"/>
      <c r="E182" s="19"/>
      <c r="F182" s="19"/>
      <c r="G182" s="19"/>
      <c r="H182" s="19"/>
      <c r="I182" s="19"/>
      <c r="J182" s="133">
        <f t="shared" si="15"/>
        <v>0</v>
      </c>
      <c r="K182" s="130"/>
      <c r="L182" s="19"/>
      <c r="M182" s="116"/>
      <c r="N182" s="51"/>
    </row>
    <row r="183" spans="2:14" ht="15.5" x14ac:dyDescent="0.35">
      <c r="B183" s="152" t="s">
        <v>160</v>
      </c>
      <c r="C183" s="17"/>
      <c r="D183" s="19"/>
      <c r="E183" s="19"/>
      <c r="F183" s="19"/>
      <c r="G183" s="19"/>
      <c r="H183" s="19"/>
      <c r="I183" s="19"/>
      <c r="J183" s="133">
        <f t="shared" si="15"/>
        <v>0</v>
      </c>
      <c r="K183" s="130"/>
      <c r="L183" s="19"/>
      <c r="M183" s="116"/>
      <c r="N183" s="51"/>
    </row>
    <row r="184" spans="2:14" ht="15.5" x14ac:dyDescent="0.35">
      <c r="B184" s="152" t="s">
        <v>161</v>
      </c>
      <c r="C184" s="17"/>
      <c r="D184" s="19"/>
      <c r="E184" s="19"/>
      <c r="F184" s="19"/>
      <c r="G184" s="19"/>
      <c r="H184" s="19"/>
      <c r="I184" s="19"/>
      <c r="J184" s="133">
        <f t="shared" si="15"/>
        <v>0</v>
      </c>
      <c r="K184" s="130"/>
      <c r="L184" s="182"/>
      <c r="M184" s="116"/>
      <c r="N184" s="51"/>
    </row>
    <row r="185" spans="2:14" ht="15.5" x14ac:dyDescent="0.35">
      <c r="B185" s="152" t="s">
        <v>162</v>
      </c>
      <c r="C185" s="17"/>
      <c r="D185" s="19"/>
      <c r="E185" s="19"/>
      <c r="F185" s="19"/>
      <c r="G185" s="19"/>
      <c r="H185" s="19"/>
      <c r="I185" s="19"/>
      <c r="J185" s="133">
        <f t="shared" si="15"/>
        <v>0</v>
      </c>
      <c r="K185" s="130"/>
      <c r="L185" s="19"/>
      <c r="M185" s="116"/>
      <c r="N185" s="51"/>
    </row>
    <row r="186" spans="2:14" ht="15.5" x14ac:dyDescent="0.35">
      <c r="B186" s="152" t="s">
        <v>163</v>
      </c>
      <c r="C186" s="17"/>
      <c r="D186" s="19"/>
      <c r="E186" s="19"/>
      <c r="F186" s="19"/>
      <c r="G186" s="19"/>
      <c r="H186" s="19"/>
      <c r="I186" s="19"/>
      <c r="J186" s="133">
        <f t="shared" si="15"/>
        <v>0</v>
      </c>
      <c r="K186" s="130"/>
      <c r="L186" s="19"/>
      <c r="M186" s="116"/>
      <c r="N186" s="51"/>
    </row>
    <row r="187" spans="2:14" ht="15.5" x14ac:dyDescent="0.35">
      <c r="B187" s="152" t="s">
        <v>164</v>
      </c>
      <c r="C187" s="46"/>
      <c r="D187" s="20"/>
      <c r="E187" s="20"/>
      <c r="F187" s="20"/>
      <c r="G187" s="20"/>
      <c r="H187" s="20"/>
      <c r="I187" s="20"/>
      <c r="J187" s="133">
        <f t="shared" si="15"/>
        <v>0</v>
      </c>
      <c r="K187" s="131"/>
      <c r="L187" s="20"/>
      <c r="M187" s="117"/>
      <c r="N187" s="51"/>
    </row>
    <row r="188" spans="2:14" ht="15.5" x14ac:dyDescent="0.35">
      <c r="B188" s="152" t="s">
        <v>165</v>
      </c>
      <c r="C188" s="46"/>
      <c r="D188" s="20"/>
      <c r="E188" s="20"/>
      <c r="F188" s="20"/>
      <c r="G188" s="20"/>
      <c r="H188" s="20"/>
      <c r="I188" s="20"/>
      <c r="J188" s="133">
        <f t="shared" si="15"/>
        <v>0</v>
      </c>
      <c r="K188" s="131"/>
      <c r="L188" s="20"/>
      <c r="M188" s="117"/>
      <c r="N188" s="52"/>
    </row>
    <row r="189" spans="2:14" ht="51" customHeight="1" x14ac:dyDescent="0.35">
      <c r="C189" s="102" t="s">
        <v>175</v>
      </c>
      <c r="D189" s="24">
        <f>SUM(D181:D188)</f>
        <v>0</v>
      </c>
      <c r="E189" s="24">
        <f>SUM(E181:E188)</f>
        <v>0</v>
      </c>
      <c r="F189" s="24">
        <f>SUM(F181:F188)</f>
        <v>0</v>
      </c>
      <c r="G189" s="24">
        <f>SUM(G181:G188)</f>
        <v>0</v>
      </c>
      <c r="H189" s="24">
        <f>SUM(H181:H188)</f>
        <v>0</v>
      </c>
      <c r="I189" s="24"/>
      <c r="J189" s="24">
        <f>SUM(J181:J188)</f>
        <v>0</v>
      </c>
      <c r="K189" s="21">
        <f>(K181*J181)+(K182*J182)+(K183*J183)+(K184*J184)+(K185*J185)+(K186*J186)+(K187*J187)+(K188*J188)</f>
        <v>0</v>
      </c>
      <c r="L189" s="173">
        <f>SUM(L181:L188)</f>
        <v>0</v>
      </c>
      <c r="M189" s="117"/>
      <c r="N189" s="50"/>
    </row>
    <row r="190" spans="2:14" ht="15.5" x14ac:dyDescent="0.35">
      <c r="B190" s="102" t="s">
        <v>166</v>
      </c>
      <c r="C190" s="323"/>
      <c r="D190" s="323"/>
      <c r="E190" s="323"/>
      <c r="F190" s="323"/>
      <c r="G190" s="323"/>
      <c r="H190" s="323"/>
      <c r="I190" s="323"/>
      <c r="J190" s="323"/>
      <c r="K190" s="323"/>
      <c r="L190" s="334"/>
      <c r="M190" s="323"/>
      <c r="N190" s="51"/>
    </row>
    <row r="191" spans="2:14" ht="15.5" x14ac:dyDescent="0.35">
      <c r="B191" s="152" t="s">
        <v>167</v>
      </c>
      <c r="C191" s="17"/>
      <c r="D191" s="19"/>
      <c r="E191" s="19"/>
      <c r="F191" s="19"/>
      <c r="G191" s="19"/>
      <c r="H191" s="19"/>
      <c r="I191" s="19"/>
      <c r="J191" s="133">
        <f t="shared" ref="J191:J198" si="16">SUM(D191:I191)</f>
        <v>0</v>
      </c>
      <c r="K191" s="130"/>
      <c r="L191" s="19"/>
      <c r="M191" s="116"/>
      <c r="N191" s="51"/>
    </row>
    <row r="192" spans="2:14" ht="15.5" x14ac:dyDescent="0.35">
      <c r="B192" s="152" t="s">
        <v>168</v>
      </c>
      <c r="C192" s="17"/>
      <c r="D192" s="19"/>
      <c r="E192" s="19"/>
      <c r="F192" s="19"/>
      <c r="G192" s="19"/>
      <c r="H192" s="19"/>
      <c r="I192" s="19"/>
      <c r="J192" s="133">
        <f t="shared" si="16"/>
        <v>0</v>
      </c>
      <c r="K192" s="130"/>
      <c r="L192" s="19"/>
      <c r="M192" s="116"/>
      <c r="N192" s="51"/>
    </row>
    <row r="193" spans="2:14" ht="15.5" x14ac:dyDescent="0.35">
      <c r="B193" s="152" t="s">
        <v>169</v>
      </c>
      <c r="C193" s="17"/>
      <c r="D193" s="19"/>
      <c r="E193" s="19"/>
      <c r="F193" s="19"/>
      <c r="G193" s="19"/>
      <c r="H193" s="19"/>
      <c r="I193" s="19"/>
      <c r="J193" s="133">
        <f t="shared" si="16"/>
        <v>0</v>
      </c>
      <c r="K193" s="130"/>
      <c r="L193" s="19"/>
      <c r="M193" s="116"/>
      <c r="N193" s="51"/>
    </row>
    <row r="194" spans="2:14" ht="15.5" x14ac:dyDescent="0.35">
      <c r="B194" s="152" t="s">
        <v>170</v>
      </c>
      <c r="C194" s="17"/>
      <c r="D194" s="19"/>
      <c r="E194" s="19"/>
      <c r="F194" s="19"/>
      <c r="G194" s="19"/>
      <c r="H194" s="19"/>
      <c r="I194" s="19"/>
      <c r="J194" s="133">
        <f t="shared" si="16"/>
        <v>0</v>
      </c>
      <c r="K194" s="130"/>
      <c r="L194" s="19"/>
      <c r="M194" s="116"/>
      <c r="N194" s="51"/>
    </row>
    <row r="195" spans="2:14" ht="15.5" x14ac:dyDescent="0.35">
      <c r="B195" s="152" t="s">
        <v>171</v>
      </c>
      <c r="C195" s="17"/>
      <c r="D195" s="19"/>
      <c r="E195" s="19"/>
      <c r="F195" s="19"/>
      <c r="G195" s="19"/>
      <c r="H195" s="19"/>
      <c r="I195" s="19"/>
      <c r="J195" s="133">
        <f t="shared" si="16"/>
        <v>0</v>
      </c>
      <c r="K195" s="130"/>
      <c r="L195" s="19"/>
      <c r="M195" s="116"/>
      <c r="N195" s="51"/>
    </row>
    <row r="196" spans="2:14" ht="15.5" x14ac:dyDescent="0.35">
      <c r="B196" s="152" t="s">
        <v>172</v>
      </c>
      <c r="C196" s="17"/>
      <c r="D196" s="19"/>
      <c r="E196" s="19"/>
      <c r="F196" s="19"/>
      <c r="G196" s="19"/>
      <c r="H196" s="19"/>
      <c r="I196" s="19"/>
      <c r="J196" s="133">
        <f t="shared" si="16"/>
        <v>0</v>
      </c>
      <c r="K196" s="130"/>
      <c r="L196" s="19"/>
      <c r="M196" s="116"/>
      <c r="N196" s="51"/>
    </row>
    <row r="197" spans="2:14" ht="15.5" x14ac:dyDescent="0.35">
      <c r="B197" s="152" t="s">
        <v>173</v>
      </c>
      <c r="C197" s="46"/>
      <c r="D197" s="20"/>
      <c r="E197" s="20"/>
      <c r="F197" s="20"/>
      <c r="G197" s="20"/>
      <c r="H197" s="20"/>
      <c r="I197" s="20"/>
      <c r="J197" s="133">
        <f t="shared" si="16"/>
        <v>0</v>
      </c>
      <c r="K197" s="131"/>
      <c r="L197" s="20"/>
      <c r="M197" s="117"/>
      <c r="N197" s="51"/>
    </row>
    <row r="198" spans="2:14" ht="15.5" x14ac:dyDescent="0.35">
      <c r="B198" s="152" t="s">
        <v>174</v>
      </c>
      <c r="C198" s="46"/>
      <c r="D198" s="20"/>
      <c r="E198" s="20"/>
      <c r="F198" s="20"/>
      <c r="G198" s="20"/>
      <c r="H198" s="20"/>
      <c r="I198" s="20"/>
      <c r="J198" s="133">
        <f t="shared" si="16"/>
        <v>0</v>
      </c>
      <c r="K198" s="131"/>
      <c r="L198" s="20"/>
      <c r="M198" s="117"/>
      <c r="N198" s="52"/>
    </row>
    <row r="199" spans="2:14" ht="15.75" customHeight="1" x14ac:dyDescent="0.35">
      <c r="C199" s="102" t="s">
        <v>175</v>
      </c>
      <c r="D199" s="21">
        <f>SUM(D191:D198)</f>
        <v>0</v>
      </c>
      <c r="E199" s="21">
        <f>SUM(E191:E198)</f>
        <v>0</v>
      </c>
      <c r="F199" s="21">
        <f>SUM(F191:F198)</f>
        <v>0</v>
      </c>
      <c r="G199" s="21">
        <f>SUM(G191:G198)</f>
        <v>0</v>
      </c>
      <c r="H199" s="21">
        <f>SUM(H191:H198)</f>
        <v>0</v>
      </c>
      <c r="I199" s="21"/>
      <c r="J199" s="21">
        <f>SUM(J191:J198)</f>
        <v>0</v>
      </c>
      <c r="K199" s="21">
        <f>(K191*J191)+(K192*J192)+(K193*J193)+(K194*J194)+(K195*J195)+(K196*J196)+(K197*J197)+(K198*J198)</f>
        <v>0</v>
      </c>
      <c r="L199" s="173">
        <f>SUM(L191:L198)</f>
        <v>0</v>
      </c>
      <c r="M199" s="117"/>
      <c r="N199" s="3"/>
    </row>
    <row r="200" spans="2:14" ht="15.75" customHeight="1" x14ac:dyDescent="0.35">
      <c r="B200" s="6"/>
      <c r="C200" s="11"/>
      <c r="D200" s="26"/>
      <c r="E200" s="26"/>
      <c r="F200" s="26"/>
      <c r="G200" s="26"/>
      <c r="H200" s="26"/>
      <c r="I200" s="26"/>
      <c r="J200" s="26"/>
      <c r="K200" s="26"/>
      <c r="L200" s="26"/>
      <c r="M200" s="11"/>
      <c r="N200" s="3"/>
    </row>
    <row r="201" spans="2:14" ht="63.75" customHeight="1" x14ac:dyDescent="0.35">
      <c r="B201" s="6"/>
      <c r="C201" s="11"/>
      <c r="D201" s="26"/>
      <c r="E201" s="26"/>
      <c r="F201" s="26"/>
      <c r="G201" s="26"/>
      <c r="H201" s="26"/>
      <c r="I201" s="26"/>
      <c r="J201" s="26"/>
      <c r="K201" s="26"/>
      <c r="L201" s="26"/>
      <c r="M201" s="11"/>
      <c r="N201" s="52"/>
    </row>
    <row r="202" spans="2:14" s="38" customFormat="1" ht="69.75" customHeight="1" x14ac:dyDescent="0.35">
      <c r="B202" s="270" t="s">
        <v>552</v>
      </c>
      <c r="C202" s="203" t="s">
        <v>605</v>
      </c>
      <c r="D202" s="245">
        <v>356520</v>
      </c>
      <c r="E202" s="245">
        <v>130000</v>
      </c>
      <c r="F202" s="245"/>
      <c r="G202" s="245"/>
      <c r="H202" s="245"/>
      <c r="I202" s="245"/>
      <c r="J202" s="271">
        <f>SUM(D202:I202)</f>
        <v>486520</v>
      </c>
      <c r="K202" s="272">
        <v>0.5</v>
      </c>
      <c r="L202" s="245"/>
      <c r="M202" s="273"/>
      <c r="N202" s="174"/>
    </row>
    <row r="203" spans="2:14" ht="57" customHeight="1" x14ac:dyDescent="0.35">
      <c r="B203" s="102" t="s">
        <v>550</v>
      </c>
      <c r="C203" s="203" t="s">
        <v>606</v>
      </c>
      <c r="D203" s="31">
        <v>63480</v>
      </c>
      <c r="E203" s="245">
        <v>75000</v>
      </c>
      <c r="F203" s="31"/>
      <c r="G203" s="31"/>
      <c r="H203" s="31"/>
      <c r="I203" s="31"/>
      <c r="J203" s="133">
        <f>SUM(D203:I203)</f>
        <v>138480</v>
      </c>
      <c r="K203" s="132">
        <v>0.3</v>
      </c>
      <c r="L203" s="31"/>
      <c r="M203" s="125"/>
      <c r="N203" s="52"/>
    </row>
    <row r="204" spans="2:14" ht="91" customHeight="1" x14ac:dyDescent="0.35">
      <c r="B204" s="102" t="s">
        <v>553</v>
      </c>
      <c r="C204" s="204" t="s">
        <v>731</v>
      </c>
      <c r="D204" s="263">
        <f>100000.2149</f>
        <v>100000.21490000001</v>
      </c>
      <c r="E204" s="245">
        <v>20000</v>
      </c>
      <c r="F204" s="31">
        <v>20000</v>
      </c>
      <c r="G204" s="31">
        <v>25000</v>
      </c>
      <c r="H204" s="31"/>
      <c r="I204" s="31"/>
      <c r="J204" s="133">
        <f>SUM(D204:I204)</f>
        <v>165000.21490000002</v>
      </c>
      <c r="K204" s="132">
        <v>0.3</v>
      </c>
      <c r="L204" s="31"/>
      <c r="M204" s="125"/>
      <c r="N204" s="52"/>
    </row>
    <row r="205" spans="2:14" ht="36" customHeight="1" x14ac:dyDescent="0.35">
      <c r="B205" s="126" t="s">
        <v>557</v>
      </c>
      <c r="C205" s="203" t="s">
        <v>729</v>
      </c>
      <c r="D205" s="31">
        <v>80000</v>
      </c>
      <c r="E205" s="31"/>
      <c r="F205" s="31"/>
      <c r="G205" s="31"/>
      <c r="H205" s="31"/>
      <c r="I205" s="31"/>
      <c r="J205" s="133">
        <f>SUM(D205:I205)</f>
        <v>80000</v>
      </c>
      <c r="K205" s="132">
        <v>0.3</v>
      </c>
      <c r="L205" s="31"/>
      <c r="M205" s="125"/>
      <c r="N205" s="14"/>
    </row>
    <row r="206" spans="2:14" ht="15.75" customHeight="1" x14ac:dyDescent="0.35">
      <c r="B206" s="6"/>
      <c r="C206" s="127" t="s">
        <v>551</v>
      </c>
      <c r="D206" s="134">
        <f t="shared" ref="D206:J206" si="17">SUM(D202:D205)</f>
        <v>600000.21490000002</v>
      </c>
      <c r="E206" s="134">
        <f t="shared" si="17"/>
        <v>225000</v>
      </c>
      <c r="F206" s="134">
        <f t="shared" si="17"/>
        <v>20000</v>
      </c>
      <c r="G206" s="134">
        <f t="shared" si="17"/>
        <v>25000</v>
      </c>
      <c r="H206" s="134">
        <f t="shared" si="17"/>
        <v>0</v>
      </c>
      <c r="I206" s="134">
        <f t="shared" si="17"/>
        <v>0</v>
      </c>
      <c r="J206" s="134">
        <f t="shared" si="17"/>
        <v>870000.21490000002</v>
      </c>
      <c r="K206" s="21">
        <f>(K202*J202)+(K203*J203)+(K204*J204)+(K205*J205)</f>
        <v>358304.06446999998</v>
      </c>
      <c r="L206" s="173">
        <f>SUM(L202:L205)</f>
        <v>0</v>
      </c>
      <c r="M206" s="16"/>
      <c r="N206" s="14"/>
    </row>
    <row r="207" spans="2:14" ht="15.75" customHeight="1" x14ac:dyDescent="0.35">
      <c r="B207" s="6"/>
      <c r="C207" s="11"/>
      <c r="D207" s="26"/>
      <c r="E207" s="26"/>
      <c r="F207" s="26"/>
      <c r="G207" s="26"/>
      <c r="H207" s="26"/>
      <c r="I207" s="26"/>
      <c r="J207" s="26"/>
      <c r="K207" s="26"/>
      <c r="L207" s="26"/>
      <c r="M207" s="11"/>
      <c r="N207" s="14"/>
    </row>
    <row r="208" spans="2:14" ht="15.75" customHeight="1" x14ac:dyDescent="0.35">
      <c r="B208" s="6"/>
      <c r="C208" s="11"/>
      <c r="D208" s="26"/>
      <c r="E208" s="26"/>
      <c r="F208" s="26"/>
      <c r="G208" s="26"/>
      <c r="H208" s="26"/>
      <c r="I208" s="26"/>
      <c r="J208" s="26"/>
      <c r="K208" s="26"/>
      <c r="L208" s="26"/>
      <c r="M208" s="11"/>
      <c r="N208" s="14"/>
    </row>
    <row r="209" spans="2:14" ht="15.75" customHeight="1" x14ac:dyDescent="0.35">
      <c r="B209" s="6"/>
      <c r="C209" s="11"/>
      <c r="D209" s="26"/>
      <c r="E209" s="26"/>
      <c r="F209" s="26"/>
      <c r="G209" s="26"/>
      <c r="H209" s="26"/>
      <c r="I209" s="26"/>
      <c r="J209" s="26"/>
      <c r="K209" s="26"/>
      <c r="L209" s="26"/>
      <c r="M209" s="11"/>
      <c r="N209" s="14"/>
    </row>
    <row r="210" spans="2:14" ht="15.75" customHeight="1" x14ac:dyDescent="0.35">
      <c r="B210" s="6"/>
      <c r="C210" s="11"/>
      <c r="D210" s="26"/>
      <c r="E210" s="26"/>
      <c r="F210" s="26"/>
      <c r="G210" s="26"/>
      <c r="H210" s="26"/>
      <c r="I210" s="26"/>
      <c r="J210" s="26"/>
      <c r="K210" s="26"/>
      <c r="L210" s="26"/>
      <c r="M210" s="11"/>
      <c r="N210" s="14"/>
    </row>
    <row r="211" spans="2:14" ht="15.75" customHeight="1" x14ac:dyDescent="0.35">
      <c r="B211" s="6"/>
      <c r="C211" s="11"/>
      <c r="D211" s="26"/>
      <c r="E211" s="26"/>
      <c r="F211" s="26"/>
      <c r="G211" s="26"/>
      <c r="H211" s="26"/>
      <c r="I211" s="26"/>
      <c r="J211" s="26"/>
      <c r="K211" s="26"/>
      <c r="L211" s="26"/>
      <c r="M211" s="11"/>
      <c r="N211" s="14"/>
    </row>
    <row r="212" spans="2:14" ht="15.75" customHeight="1" x14ac:dyDescent="0.35">
      <c r="B212" s="6"/>
      <c r="C212" s="11"/>
      <c r="D212" s="26"/>
      <c r="E212" s="26"/>
      <c r="F212" s="26"/>
      <c r="G212" s="26"/>
      <c r="H212" s="26"/>
      <c r="I212" s="26"/>
      <c r="J212" s="26"/>
      <c r="K212" s="26"/>
      <c r="L212" s="26"/>
      <c r="M212" s="11"/>
      <c r="N212" s="14"/>
    </row>
    <row r="213" spans="2:14" ht="16" thickBot="1" x14ac:dyDescent="0.4">
      <c r="B213" s="6"/>
      <c r="C213" s="11"/>
      <c r="D213" s="26"/>
      <c r="E213" s="26"/>
      <c r="F213" s="26"/>
      <c r="G213" s="26"/>
      <c r="H213" s="26"/>
      <c r="I213" s="26"/>
      <c r="J213" s="26"/>
      <c r="K213" s="26"/>
      <c r="L213" s="26"/>
      <c r="M213" s="11"/>
    </row>
    <row r="214" spans="2:14" ht="40.5" customHeight="1" x14ac:dyDescent="0.35">
      <c r="B214" s="6"/>
      <c r="C214" s="319" t="s">
        <v>19</v>
      </c>
      <c r="D214" s="320"/>
      <c r="E214" s="320"/>
      <c r="F214" s="320"/>
      <c r="G214" s="320"/>
      <c r="H214" s="320"/>
      <c r="I214" s="320"/>
      <c r="J214" s="321"/>
      <c r="K214" s="14"/>
      <c r="L214" s="26"/>
      <c r="M214" s="14"/>
    </row>
    <row r="215" spans="2:14" ht="24.75" customHeight="1" x14ac:dyDescent="0.35">
      <c r="B215" s="6"/>
      <c r="C215" s="317"/>
      <c r="D215" s="21" t="s">
        <v>547</v>
      </c>
      <c r="E215" s="21" t="s">
        <v>548</v>
      </c>
      <c r="F215" s="21" t="s">
        <v>549</v>
      </c>
      <c r="G215" s="21" t="s">
        <v>580</v>
      </c>
      <c r="H215" s="21" t="s">
        <v>549</v>
      </c>
      <c r="I215" s="21" t="s">
        <v>582</v>
      </c>
      <c r="J215" s="341" t="s">
        <v>64</v>
      </c>
      <c r="K215" s="11"/>
      <c r="L215" s="26"/>
      <c r="M215" s="14"/>
    </row>
    <row r="216" spans="2:14" ht="41.25" customHeight="1" x14ac:dyDescent="0.35">
      <c r="B216" s="6"/>
      <c r="C216" s="318"/>
      <c r="D216" s="112" t="str">
        <f>D13</f>
        <v xml:space="preserve">IOM The Gambia </v>
      </c>
      <c r="E216" s="112" t="str">
        <f>E13</f>
        <v>IOM SENEGAL</v>
      </c>
      <c r="F216" s="112" t="str">
        <f>F13</f>
        <v xml:space="preserve">FAO The Gambia </v>
      </c>
      <c r="G216" s="112" t="str">
        <f>G13</f>
        <v>FAO Senegal</v>
      </c>
      <c r="H216" s="112">
        <f>H13</f>
        <v>0</v>
      </c>
      <c r="I216" s="191"/>
      <c r="J216" s="342"/>
      <c r="K216" s="11"/>
      <c r="L216" s="26"/>
      <c r="M216" s="14"/>
    </row>
    <row r="217" spans="2:14" ht="51.75" customHeight="1" x14ac:dyDescent="0.35">
      <c r="B217" s="15"/>
      <c r="C217" s="122" t="s">
        <v>63</v>
      </c>
      <c r="D217" s="103">
        <f>SUM(D24,D34,D44,D54,D64,D74,D88,D101,D111,D119,D126,D137,D147,D157,D169,D179,D189,D199,D202,D203,D204,D205)</f>
        <v>1308411.2149</v>
      </c>
      <c r="E217" s="103">
        <f>SUM(E24,E34,E44,E54,E64,E74,E88,E101,E111,E119,E126,E137,E147,E157,E169,E179,E189,E199,E202,E203,E204,E205)</f>
        <v>700934.58000000007</v>
      </c>
      <c r="F217" s="103">
        <f>SUM(F24,F64,F74,F88,F101,F111,F119,F126,F137,F147,F157,F169,F179,F189,F199,F202,F203,F204,F205)</f>
        <v>934579.44</v>
      </c>
      <c r="G217" s="103">
        <f>SUM(G24,G34,G44,G64,G74,G88,G101,G111,G119,G126,G137,G147,G157,G169,G179,G189,G199,G202,G203,G204,G205)</f>
        <v>607476.64</v>
      </c>
      <c r="H217" s="103">
        <f>SUM(H24,H64,H74,H88,H101,H111,H119,H126,H137,H147,H157,H169,H179,H189,H199,H202,H203,H204,H205)</f>
        <v>0</v>
      </c>
      <c r="I217" s="192"/>
      <c r="J217" s="123">
        <f>SUM(D217:I217)</f>
        <v>3551401.8749000002</v>
      </c>
      <c r="K217" s="11"/>
      <c r="L217" s="169"/>
      <c r="M217" s="15"/>
    </row>
    <row r="218" spans="2:14" ht="51.75" customHeight="1" x14ac:dyDescent="0.35">
      <c r="B218" s="4"/>
      <c r="C218" s="122" t="s">
        <v>9</v>
      </c>
      <c r="D218" s="103">
        <f>D217*0.07</f>
        <v>91588.785043000011</v>
      </c>
      <c r="E218" s="103">
        <f>E217*0.07</f>
        <v>49065.420600000012</v>
      </c>
      <c r="F218" s="103">
        <f>F217*0.07</f>
        <v>65420.560799999999</v>
      </c>
      <c r="G218" s="103">
        <f>G217*0.07</f>
        <v>42523.364800000003</v>
      </c>
      <c r="H218" s="103">
        <f>H217*0.07</f>
        <v>0</v>
      </c>
      <c r="I218" s="192"/>
      <c r="J218" s="123">
        <f>J217*0.07</f>
        <v>248598.13124300004</v>
      </c>
      <c r="K218" s="4"/>
      <c r="L218" s="169"/>
      <c r="M218" s="1"/>
    </row>
    <row r="219" spans="2:14" ht="42" customHeight="1" thickBot="1" x14ac:dyDescent="0.4">
      <c r="B219" s="4"/>
      <c r="C219" s="9" t="s">
        <v>64</v>
      </c>
      <c r="D219" s="106">
        <f>SUM(D217:D218)</f>
        <v>1399999.999943</v>
      </c>
      <c r="E219" s="106">
        <f>SUM(E217:E218)</f>
        <v>750000.00060000014</v>
      </c>
      <c r="F219" s="106">
        <f>SUM(F217:F218)</f>
        <v>1000000.0007999999</v>
      </c>
      <c r="G219" s="106">
        <f>SUM(G217:G218)</f>
        <v>650000.0048</v>
      </c>
      <c r="H219" s="106">
        <f>SUM(H217:H218)</f>
        <v>0</v>
      </c>
      <c r="I219" s="193"/>
      <c r="J219" s="124">
        <f>SUM(J217:J218)</f>
        <v>3800000.006143</v>
      </c>
      <c r="K219" s="4"/>
      <c r="M219" s="1"/>
      <c r="N219" s="1"/>
    </row>
    <row r="220" spans="2:14" s="38" customFormat="1" ht="29.25" customHeight="1" x14ac:dyDescent="0.35">
      <c r="B220" s="4"/>
      <c r="C220" s="37"/>
      <c r="D220" s="37"/>
      <c r="E220" s="37"/>
      <c r="F220" s="37"/>
      <c r="G220" s="37"/>
      <c r="H220" s="37"/>
      <c r="I220" s="37"/>
      <c r="J220" s="37"/>
      <c r="K220" s="37"/>
      <c r="L220" s="170"/>
      <c r="M220" s="3"/>
      <c r="N220" s="15"/>
    </row>
    <row r="221" spans="2:14" ht="23.25" customHeight="1" thickBot="1" x14ac:dyDescent="0.4">
      <c r="B221" s="11"/>
      <c r="C221" s="6"/>
      <c r="D221" s="33"/>
      <c r="E221" s="33"/>
      <c r="F221" s="33"/>
      <c r="G221" s="33"/>
      <c r="H221" s="33"/>
      <c r="I221" s="33"/>
      <c r="J221" s="33"/>
      <c r="K221" s="33"/>
      <c r="L221" s="174"/>
      <c r="M221" s="14"/>
    </row>
    <row r="222" spans="2:14" ht="41.25" customHeight="1" x14ac:dyDescent="0.35">
      <c r="B222" s="1"/>
      <c r="C222" s="335" t="s">
        <v>28</v>
      </c>
      <c r="D222" s="336"/>
      <c r="E222" s="337"/>
      <c r="F222" s="337"/>
      <c r="G222" s="337"/>
      <c r="H222" s="337"/>
      <c r="I222" s="337"/>
      <c r="J222" s="337"/>
      <c r="K222" s="338"/>
      <c r="L222" s="174"/>
      <c r="M222" s="1"/>
    </row>
    <row r="223" spans="2:14" ht="27.75" customHeight="1" x14ac:dyDescent="0.35">
      <c r="B223" s="1"/>
      <c r="C223" s="29"/>
      <c r="D223" s="27" t="s">
        <v>547</v>
      </c>
      <c r="E223" s="27" t="s">
        <v>548</v>
      </c>
      <c r="F223" s="27" t="s">
        <v>549</v>
      </c>
      <c r="G223" s="27" t="s">
        <v>580</v>
      </c>
      <c r="H223" s="27" t="s">
        <v>549</v>
      </c>
      <c r="I223" s="27" t="s">
        <v>582</v>
      </c>
      <c r="J223" s="343" t="s">
        <v>64</v>
      </c>
      <c r="K223" s="345" t="s">
        <v>30</v>
      </c>
      <c r="L223" s="174"/>
      <c r="M223" s="1"/>
    </row>
    <row r="224" spans="2:14" ht="55.5" customHeight="1" x14ac:dyDescent="0.35">
      <c r="B224" s="1"/>
      <c r="C224" s="29"/>
      <c r="D224" s="27" t="str">
        <f>D13</f>
        <v xml:space="preserve">IOM The Gambia </v>
      </c>
      <c r="E224" s="27" t="str">
        <f>E13</f>
        <v>IOM SENEGAL</v>
      </c>
      <c r="F224" s="27" t="str">
        <f>F13</f>
        <v xml:space="preserve">FAO The Gambia </v>
      </c>
      <c r="G224" s="27" t="str">
        <f>G13</f>
        <v>FAO Senegal</v>
      </c>
      <c r="H224" s="27">
        <f>H13</f>
        <v>0</v>
      </c>
      <c r="I224" s="189"/>
      <c r="J224" s="344"/>
      <c r="K224" s="346"/>
      <c r="L224" s="168"/>
      <c r="M224" s="1"/>
    </row>
    <row r="225" spans="2:14" ht="57.75" customHeight="1" x14ac:dyDescent="0.35">
      <c r="B225" s="1"/>
      <c r="C225" s="28" t="s">
        <v>29</v>
      </c>
      <c r="D225" s="104">
        <f>$D$219*K225</f>
        <v>979999.99996009993</v>
      </c>
      <c r="E225" s="105">
        <f>$E$219*K225</f>
        <v>525000.00042000005</v>
      </c>
      <c r="F225" s="105">
        <f>$F$219*K225</f>
        <v>700000.00055999996</v>
      </c>
      <c r="G225" s="105">
        <f>$G$219*K225</f>
        <v>455000.00335999997</v>
      </c>
      <c r="H225" s="105">
        <f>$F$219*M225</f>
        <v>0</v>
      </c>
      <c r="I225" s="105">
        <f>$I$219*K225</f>
        <v>0</v>
      </c>
      <c r="J225" s="105">
        <f>SUM(D225:I225)</f>
        <v>2660000.0043000998</v>
      </c>
      <c r="K225" s="144">
        <v>0.7</v>
      </c>
      <c r="L225" s="168"/>
      <c r="M225" s="1"/>
    </row>
    <row r="226" spans="2:14" ht="57.75" customHeight="1" x14ac:dyDescent="0.35">
      <c r="B226" s="322"/>
      <c r="C226" s="128" t="s">
        <v>31</v>
      </c>
      <c r="D226" s="104">
        <f>$D$219*K226</f>
        <v>419999.99998289999</v>
      </c>
      <c r="E226" s="105">
        <f>$E$219*K226</f>
        <v>225000.00018000003</v>
      </c>
      <c r="F226" s="105">
        <f>$F$219*K226</f>
        <v>300000.00023999996</v>
      </c>
      <c r="G226" s="129">
        <f>$G$219*K226</f>
        <v>195000.00143999999</v>
      </c>
      <c r="H226" s="105">
        <f>$F$219*M226</f>
        <v>0</v>
      </c>
      <c r="I226" s="129">
        <f>$I$219*K226</f>
        <v>0</v>
      </c>
      <c r="J226" s="129">
        <f>SUM(D226:I226)</f>
        <v>1140000.0018428999</v>
      </c>
      <c r="K226" s="145">
        <v>0.3</v>
      </c>
      <c r="L226" s="171"/>
    </row>
    <row r="227" spans="2:14" ht="38.25" customHeight="1" x14ac:dyDescent="0.35">
      <c r="B227" s="322"/>
      <c r="C227" s="128" t="s">
        <v>561</v>
      </c>
      <c r="D227" s="104">
        <f>$D$219*K227</f>
        <v>0</v>
      </c>
      <c r="E227" s="105">
        <f>$E$219*K227</f>
        <v>0</v>
      </c>
      <c r="F227" s="105">
        <f>$F$219*K227</f>
        <v>0</v>
      </c>
      <c r="G227" s="129">
        <f>$G$219*K227</f>
        <v>0</v>
      </c>
      <c r="H227" s="105">
        <f>$F$219*M227</f>
        <v>0</v>
      </c>
      <c r="I227" s="129">
        <f>$I$219*K227</f>
        <v>0</v>
      </c>
      <c r="J227" s="129">
        <f>SUM(D227:F227)</f>
        <v>0</v>
      </c>
      <c r="K227" s="146">
        <v>0</v>
      </c>
      <c r="L227" s="175"/>
    </row>
    <row r="228" spans="2:14" ht="21.75" customHeight="1" thickBot="1" x14ac:dyDescent="0.4">
      <c r="B228" s="322"/>
      <c r="C228" s="9" t="s">
        <v>556</v>
      </c>
      <c r="D228" s="106">
        <f t="shared" ref="D228:K228" si="18">SUM(D225:D227)</f>
        <v>1399999.9999429998</v>
      </c>
      <c r="E228" s="106">
        <f t="shared" si="18"/>
        <v>750000.00060000014</v>
      </c>
      <c r="F228" s="106">
        <f t="shared" si="18"/>
        <v>1000000.0007999999</v>
      </c>
      <c r="G228" s="106">
        <f>SUM(G225:G227)</f>
        <v>650000.0048</v>
      </c>
      <c r="H228" s="106">
        <f>SUM(H225:H227)</f>
        <v>0</v>
      </c>
      <c r="I228" s="106">
        <f t="shared" si="18"/>
        <v>0</v>
      </c>
      <c r="J228" s="106">
        <f t="shared" si="18"/>
        <v>3800000.006143</v>
      </c>
      <c r="K228" s="107">
        <f t="shared" si="18"/>
        <v>1</v>
      </c>
      <c r="L228" s="172"/>
    </row>
    <row r="229" spans="2:14" ht="49.5" customHeight="1" thickBot="1" x14ac:dyDescent="0.4">
      <c r="B229" s="322"/>
      <c r="C229" s="2"/>
      <c r="D229" s="7"/>
      <c r="E229" s="7"/>
      <c r="F229" s="7"/>
      <c r="G229" s="7"/>
      <c r="H229" s="7"/>
      <c r="I229" s="7"/>
      <c r="J229" s="7"/>
      <c r="K229" s="7"/>
      <c r="L229" s="172"/>
    </row>
    <row r="230" spans="2:14" ht="28.5" customHeight="1" x14ac:dyDescent="0.35">
      <c r="B230" s="322"/>
      <c r="C230" s="108" t="s">
        <v>572</v>
      </c>
      <c r="D230" s="109">
        <f>SUM(K24,K64,K74,K88,K101,K111,K119,K126,K137,K147,K157,K169,K179,K189,K199,K206)</f>
        <v>1156062.3404699999</v>
      </c>
      <c r="E230" s="33"/>
      <c r="F230" s="33"/>
      <c r="G230" s="33"/>
      <c r="H230" s="33"/>
      <c r="I230" s="33"/>
      <c r="J230" s="33"/>
      <c r="K230" s="178" t="s">
        <v>574</v>
      </c>
      <c r="L230" s="179">
        <f>SUM(L206,L199,L189,L179,L169,L157,L147,L137,L126,L119,L111,L101,L88,L74,L64,L24)</f>
        <v>0</v>
      </c>
    </row>
    <row r="231" spans="2:14" ht="28.5" customHeight="1" thickBot="1" x14ac:dyDescent="0.4">
      <c r="B231" s="322"/>
      <c r="C231" s="110" t="s">
        <v>16</v>
      </c>
      <c r="D231" s="163">
        <f>D230/J219</f>
        <v>0.30422693121082472</v>
      </c>
      <c r="E231" s="43"/>
      <c r="F231" s="43"/>
      <c r="G231" s="43"/>
      <c r="H231" s="43"/>
      <c r="I231" s="43"/>
      <c r="J231" s="43"/>
      <c r="K231" s="180" t="s">
        <v>575</v>
      </c>
      <c r="L231" s="181">
        <f>L230/J217</f>
        <v>0</v>
      </c>
    </row>
    <row r="232" spans="2:14" ht="32.25" customHeight="1" x14ac:dyDescent="0.35">
      <c r="B232" s="322"/>
      <c r="C232" s="347"/>
      <c r="D232" s="348"/>
      <c r="E232" s="44"/>
      <c r="F232" s="44"/>
      <c r="G232" s="44"/>
      <c r="H232" s="44"/>
      <c r="I232" s="44"/>
      <c r="J232" s="44"/>
    </row>
    <row r="233" spans="2:14" ht="35.5" customHeight="1" x14ac:dyDescent="0.35">
      <c r="B233" s="322"/>
      <c r="C233" s="110" t="s">
        <v>573</v>
      </c>
      <c r="D233" s="111">
        <f>SUM(D204:I205)</f>
        <v>245000.21490000002</v>
      </c>
      <c r="E233" s="45"/>
      <c r="F233" s="45"/>
      <c r="G233" s="45"/>
      <c r="H233" s="45"/>
      <c r="I233" s="45"/>
      <c r="J233" s="45"/>
    </row>
    <row r="234" spans="2:14" ht="66.75" customHeight="1" x14ac:dyDescent="0.35">
      <c r="B234" s="322"/>
      <c r="C234" s="110" t="s">
        <v>17</v>
      </c>
      <c r="D234" s="163">
        <f>D233/J219</f>
        <v>6.4473740658931009E-2</v>
      </c>
      <c r="E234" s="45"/>
      <c r="F234" s="45"/>
      <c r="G234" s="45"/>
      <c r="H234" s="45"/>
      <c r="I234" s="45"/>
      <c r="J234" s="45"/>
      <c r="L234" s="167"/>
    </row>
    <row r="235" spans="2:14" ht="55.5" customHeight="1" thickBot="1" x14ac:dyDescent="0.4">
      <c r="B235" s="322"/>
      <c r="C235" s="339" t="s">
        <v>569</v>
      </c>
      <c r="D235" s="340"/>
      <c r="E235" s="34"/>
      <c r="F235" s="34"/>
      <c r="G235" s="34"/>
      <c r="H235" s="34"/>
      <c r="I235" s="34"/>
      <c r="J235" s="34"/>
      <c r="N235" s="38"/>
    </row>
    <row r="236" spans="2:14" ht="42.75" customHeight="1" x14ac:dyDescent="0.35">
      <c r="B236" s="322"/>
    </row>
    <row r="237" spans="2:14" ht="21.75" customHeight="1" x14ac:dyDescent="0.35">
      <c r="B237" s="322"/>
      <c r="F237" s="266"/>
    </row>
    <row r="238" spans="2:14" ht="21.75" customHeight="1" x14ac:dyDescent="0.35">
      <c r="B238" s="322"/>
      <c r="F238" s="266"/>
    </row>
    <row r="239" spans="2:14" ht="23.25" customHeight="1" x14ac:dyDescent="0.35">
      <c r="B239" s="322"/>
      <c r="F239" s="266"/>
    </row>
    <row r="240" spans="2:14" ht="23.25" customHeight="1" x14ac:dyDescent="0.35">
      <c r="B240" s="322"/>
    </row>
    <row r="241" ht="21.75" customHeight="1" x14ac:dyDescent="0.35"/>
    <row r="242" ht="16.5" customHeight="1" x14ac:dyDescent="0.35"/>
    <row r="243" ht="29.25" customHeight="1" x14ac:dyDescent="0.35"/>
    <row r="244" ht="24.75" customHeight="1" x14ac:dyDescent="0.35"/>
    <row r="245" ht="33" customHeight="1" x14ac:dyDescent="0.35"/>
    <row r="247" ht="15" customHeight="1" x14ac:dyDescent="0.35"/>
    <row r="248" ht="25.5" customHeight="1" x14ac:dyDescent="0.35"/>
  </sheetData>
  <sheetProtection formatCells="0" formatColumns="0" formatRows="0"/>
  <mergeCells count="34">
    <mergeCell ref="C127:M127"/>
    <mergeCell ref="C138:M138"/>
    <mergeCell ref="C159:M159"/>
    <mergeCell ref="C148:M148"/>
    <mergeCell ref="C170:M170"/>
    <mergeCell ref="C160:M160"/>
    <mergeCell ref="C89:M89"/>
    <mergeCell ref="C102:M102"/>
    <mergeCell ref="C112:M112"/>
    <mergeCell ref="C121:M121"/>
    <mergeCell ref="C122:M122"/>
    <mergeCell ref="C76:M76"/>
    <mergeCell ref="C77:M77"/>
    <mergeCell ref="C45:M45"/>
    <mergeCell ref="C35:M35"/>
    <mergeCell ref="C25:M25"/>
    <mergeCell ref="B2:E2"/>
    <mergeCell ref="B9:K9"/>
    <mergeCell ref="C15:M15"/>
    <mergeCell ref="C55:M55"/>
    <mergeCell ref="C65:M65"/>
    <mergeCell ref="C14:M14"/>
    <mergeCell ref="B6:M6"/>
    <mergeCell ref="C180:M180"/>
    <mergeCell ref="C190:M190"/>
    <mergeCell ref="B226:B240"/>
    <mergeCell ref="C222:K222"/>
    <mergeCell ref="C235:D235"/>
    <mergeCell ref="C215:C216"/>
    <mergeCell ref="J215:J216"/>
    <mergeCell ref="J223:J224"/>
    <mergeCell ref="K223:K224"/>
    <mergeCell ref="C232:D232"/>
    <mergeCell ref="C214:J214"/>
  </mergeCells>
  <conditionalFormatting sqref="D231">
    <cfRule type="cellIs" dxfId="29" priority="46" operator="lessThan">
      <formula>0.15</formula>
    </cfRule>
  </conditionalFormatting>
  <conditionalFormatting sqref="D234">
    <cfRule type="cellIs" dxfId="28" priority="44" operator="lessThan">
      <formula>0.05</formula>
    </cfRule>
  </conditionalFormatting>
  <conditionalFormatting sqref="L227 K228">
    <cfRule type="cellIs" dxfId="27" priority="1" operator="greaterThan">
      <formula>1</formula>
    </cfRule>
  </conditionalFormatting>
  <dataValidations xWindow="431" yWindow="475" count="7">
    <dataValidation allowBlank="1" showInputMessage="1" showErrorMessage="1" prompt="% Towards Gender Equality and Women's Empowerment Must be Higher than 15%_x000a_" sqref="D231:J231" xr:uid="{00000000-0002-0000-0000-000000000000}"/>
    <dataValidation allowBlank="1" showInputMessage="1" showErrorMessage="1" prompt="M&amp;E Budget Cannot be Less than 5%_x000a_" sqref="D234:J234" xr:uid="{00000000-0002-0000-0000-000001000000}"/>
    <dataValidation allowBlank="1" showInputMessage="1" showErrorMessage="1" prompt="Insert *text* description of Outcome here" sqref="C159:M159 C121:M121 C76:M76 C14:M14" xr:uid="{00000000-0002-0000-0000-000002000000}"/>
    <dataValidation allowBlank="1" showInputMessage="1" showErrorMessage="1" prompt="Insert *text* description of Output here" sqref="C15 C55 C65 C77 C89 C102 C25 C122 C127 C112 C148 C160 C170 C180 C190 C45 C35 C138" xr:uid="{00000000-0002-0000-0000-000003000000}"/>
    <dataValidation allowBlank="1" showInputMessage="1" showErrorMessage="1" prompt="Insert *text* description of Activity here" sqref="C26 C16 C56 C66 C36 C113 C128:C129 C149 C161 C171 C181 C191 C46 C94 C123 C78 C90:C91 C103:C104" xr:uid="{00000000-0002-0000-0000-000004000000}"/>
    <dataValidation allowBlank="1" showInputMessage="1" showErrorMessage="1" prompt="Insert name of recipient agency here _x000a_" sqref="D13:J13" xr:uid="{00000000-0002-0000-0000-000005000000}"/>
    <dataValidation allowBlank="1" showErrorMessage="1" prompt="% Towards Gender Equality and Women's Empowerment Must be Higher than 15%_x000a_" sqref="D233:J233" xr:uid="{00000000-0002-0000-0000-000006000000}"/>
  </dataValidations>
  <pageMargins left="0.7" right="0.7" top="0.75" bottom="0.75" header="0.3" footer="0.3"/>
  <pageSetup scale="74" orientation="landscape" r:id="rId1"/>
  <rowBreaks count="1" manualBreakCount="1">
    <brk id="89" max="16383" man="1"/>
  </rowBreaks>
  <ignoredErrors>
    <ignoredError sqref="G2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Q276"/>
  <sheetViews>
    <sheetView showGridLines="0" showZeros="0" topLeftCell="D238" zoomScaleNormal="100" workbookViewId="0">
      <selection activeCell="D116" sqref="D116"/>
    </sheetView>
  </sheetViews>
  <sheetFormatPr defaultColWidth="9.1796875" defaultRowHeight="15.5" x14ac:dyDescent="0.35"/>
  <cols>
    <col min="1" max="1" width="4.453125" style="55" customWidth="1"/>
    <col min="2" max="2" width="3.26953125" style="55" customWidth="1"/>
    <col min="3" max="3" width="51.453125" style="55" customWidth="1"/>
    <col min="4" max="4" width="34.26953125" style="57" customWidth="1"/>
    <col min="5" max="5" width="35" style="57" customWidth="1"/>
    <col min="6" max="6" width="34" style="57" customWidth="1"/>
    <col min="7" max="7" width="23.453125" style="57" bestFit="1" customWidth="1"/>
    <col min="8" max="8" width="16.81640625" style="57" hidden="1" customWidth="1"/>
    <col min="9" max="9" width="24.54296875" style="57" hidden="1" customWidth="1"/>
    <col min="10" max="10" width="25.7265625" style="55" customWidth="1"/>
    <col min="11" max="11" width="21.453125" style="55" customWidth="1"/>
    <col min="12" max="12" width="16.81640625" style="55" customWidth="1"/>
    <col min="13" max="13" width="19.453125" style="55" customWidth="1"/>
    <col min="14" max="14" width="19" style="55" customWidth="1"/>
    <col min="15" max="15" width="26" style="55" customWidth="1"/>
    <col min="16" max="16" width="21.1796875" style="55" customWidth="1"/>
    <col min="17" max="17" width="7" style="55" customWidth="1"/>
    <col min="18" max="18" width="24.26953125" style="55" customWidth="1"/>
    <col min="19" max="19" width="26.453125" style="55" customWidth="1"/>
    <col min="20" max="20" width="30.1796875" style="55" customWidth="1"/>
    <col min="21" max="21" width="33" style="55" customWidth="1"/>
    <col min="22" max="23" width="22.7265625" style="55" customWidth="1"/>
    <col min="24" max="24" width="23.453125" style="55" customWidth="1"/>
    <col min="25" max="25" width="32.1796875" style="55" customWidth="1"/>
    <col min="26" max="26" width="9.1796875" style="55"/>
    <col min="27" max="27" width="17.7265625" style="55" customWidth="1"/>
    <col min="28" max="28" width="26.453125" style="55" customWidth="1"/>
    <col min="29" max="29" width="22.453125" style="55" customWidth="1"/>
    <col min="30" max="30" width="29.7265625" style="55" customWidth="1"/>
    <col min="31" max="31" width="23.453125" style="55" customWidth="1"/>
    <col min="32" max="32" width="18.453125" style="55" customWidth="1"/>
    <col min="33" max="33" width="17.453125" style="55" customWidth="1"/>
    <col min="34" max="34" width="25.1796875" style="55" customWidth="1"/>
    <col min="35" max="16384" width="9.1796875" style="55"/>
  </cols>
  <sheetData>
    <row r="1" spans="2:16" ht="12.65" customHeight="1" x14ac:dyDescent="0.35">
      <c r="O1" s="23"/>
      <c r="P1" s="5"/>
    </row>
    <row r="2" spans="2:16" ht="34.9" customHeight="1" x14ac:dyDescent="1">
      <c r="C2" s="328" t="s">
        <v>545</v>
      </c>
      <c r="D2" s="328"/>
      <c r="E2" s="328"/>
      <c r="F2" s="328"/>
      <c r="G2" s="190"/>
      <c r="H2" s="190"/>
      <c r="I2" s="190"/>
      <c r="J2" s="35"/>
      <c r="K2" s="36"/>
      <c r="L2" s="36"/>
      <c r="O2" s="23"/>
      <c r="P2" s="5"/>
    </row>
    <row r="3" spans="2:16" ht="11.5" customHeight="1" x14ac:dyDescent="0.35">
      <c r="C3" s="39"/>
      <c r="D3" s="37"/>
      <c r="E3" s="37"/>
      <c r="F3" s="37"/>
      <c r="G3" s="37"/>
      <c r="H3" s="37"/>
      <c r="I3" s="37"/>
      <c r="J3" s="37"/>
      <c r="K3" s="37"/>
      <c r="L3" s="37"/>
      <c r="O3" s="23"/>
      <c r="P3" s="5"/>
    </row>
    <row r="4" spans="2:16" ht="4.1500000000000004" customHeight="1" thickBot="1" x14ac:dyDescent="0.4">
      <c r="C4" s="39"/>
      <c r="D4" s="37"/>
      <c r="E4" s="37"/>
      <c r="F4" s="37"/>
      <c r="G4" s="37"/>
      <c r="H4" s="37"/>
      <c r="I4" s="37"/>
      <c r="J4" s="37"/>
      <c r="K4" s="37"/>
      <c r="L4" s="37"/>
      <c r="O4" s="23"/>
      <c r="P4" s="5"/>
    </row>
    <row r="5" spans="2:16" ht="30" customHeight="1" x14ac:dyDescent="0.8">
      <c r="C5" s="374" t="s">
        <v>15</v>
      </c>
      <c r="D5" s="375"/>
      <c r="E5" s="375"/>
      <c r="F5" s="375"/>
      <c r="G5" s="375"/>
      <c r="H5" s="375"/>
      <c r="I5" s="375"/>
      <c r="J5" s="376"/>
      <c r="M5" s="23"/>
      <c r="N5" s="5"/>
    </row>
    <row r="6" spans="2:16" ht="24" customHeight="1" x14ac:dyDescent="0.35">
      <c r="C6" s="362" t="s">
        <v>546</v>
      </c>
      <c r="D6" s="363"/>
      <c r="E6" s="363"/>
      <c r="F6" s="363"/>
      <c r="G6" s="363"/>
      <c r="H6" s="363"/>
      <c r="I6" s="363"/>
      <c r="J6" s="364"/>
      <c r="M6" s="23"/>
      <c r="N6" s="5"/>
    </row>
    <row r="7" spans="2:16" ht="24" customHeight="1" x14ac:dyDescent="0.35">
      <c r="C7" s="362"/>
      <c r="D7" s="363"/>
      <c r="E7" s="363"/>
      <c r="F7" s="363"/>
      <c r="G7" s="363"/>
      <c r="H7" s="363"/>
      <c r="I7" s="363"/>
      <c r="J7" s="364"/>
      <c r="M7" s="23"/>
      <c r="N7" s="5"/>
    </row>
    <row r="8" spans="2:16" ht="24" customHeight="1" thickBot="1" x14ac:dyDescent="0.4">
      <c r="C8" s="365"/>
      <c r="D8" s="366"/>
      <c r="E8" s="366"/>
      <c r="F8" s="366"/>
      <c r="G8" s="366"/>
      <c r="H8" s="366"/>
      <c r="I8" s="366"/>
      <c r="J8" s="367"/>
      <c r="M8" s="23"/>
      <c r="N8" s="5"/>
    </row>
    <row r="9" spans="2:16" ht="24" customHeight="1" thickBot="1" x14ac:dyDescent="0.4">
      <c r="C9" s="49"/>
      <c r="D9" s="49"/>
      <c r="E9" s="49"/>
      <c r="F9" s="49"/>
      <c r="G9" s="49"/>
      <c r="H9" s="49"/>
      <c r="I9" s="49"/>
      <c r="O9" s="23"/>
      <c r="P9" s="5"/>
    </row>
    <row r="10" spans="2:16" ht="24" customHeight="1" thickBot="1" x14ac:dyDescent="0.4">
      <c r="C10" s="371" t="s">
        <v>177</v>
      </c>
      <c r="D10" s="372"/>
      <c r="E10" s="372"/>
      <c r="F10" s="373"/>
      <c r="G10" s="55"/>
      <c r="H10" s="55"/>
      <c r="I10" s="55"/>
      <c r="O10" s="23"/>
      <c r="P10" s="5"/>
    </row>
    <row r="11" spans="2:16" ht="24" customHeight="1" x14ac:dyDescent="0.35">
      <c r="C11" s="49"/>
      <c r="D11" s="49"/>
      <c r="E11" s="49"/>
      <c r="F11" s="49"/>
      <c r="G11" s="49"/>
      <c r="H11" s="49"/>
      <c r="I11" s="49"/>
      <c r="O11" s="23"/>
      <c r="P11" s="5"/>
    </row>
    <row r="12" spans="2:16" ht="24" customHeight="1" x14ac:dyDescent="0.35">
      <c r="C12" s="49"/>
      <c r="D12" s="24" t="s">
        <v>32</v>
      </c>
      <c r="E12" s="24" t="s">
        <v>178</v>
      </c>
      <c r="F12" s="24" t="s">
        <v>179</v>
      </c>
      <c r="G12" s="24" t="s">
        <v>583</v>
      </c>
      <c r="H12" s="24" t="s">
        <v>584</v>
      </c>
      <c r="I12" s="24" t="s">
        <v>585</v>
      </c>
      <c r="J12" s="343" t="s">
        <v>64</v>
      </c>
      <c r="O12" s="23"/>
      <c r="P12" s="5"/>
    </row>
    <row r="13" spans="2:16" ht="24" customHeight="1" x14ac:dyDescent="0.35">
      <c r="C13" s="49"/>
      <c r="D13" s="112" t="str">
        <f>'1) Budget Table'!D13</f>
        <v xml:space="preserve">IOM The Gambia </v>
      </c>
      <c r="E13" s="112" t="str">
        <f>'1) Budget Table'!E13</f>
        <v>IOM SENEGAL</v>
      </c>
      <c r="F13" s="112" t="str">
        <f>'1) Budget Table'!F13</f>
        <v xml:space="preserve">FAO The Gambia </v>
      </c>
      <c r="G13" s="112" t="str">
        <f>'1) Budget Table'!G13</f>
        <v>FAO Senegal</v>
      </c>
      <c r="H13" s="194"/>
      <c r="I13" s="194"/>
      <c r="J13" s="344"/>
      <c r="O13" s="23"/>
      <c r="P13" s="5"/>
    </row>
    <row r="14" spans="2:16" ht="24" customHeight="1" x14ac:dyDescent="0.35">
      <c r="B14" s="358" t="s">
        <v>188</v>
      </c>
      <c r="C14" s="359"/>
      <c r="D14" s="359"/>
      <c r="E14" s="359"/>
      <c r="F14" s="359"/>
      <c r="G14" s="359"/>
      <c r="H14" s="359"/>
      <c r="I14" s="359"/>
      <c r="J14" s="360"/>
      <c r="O14" s="23"/>
      <c r="P14" s="5"/>
    </row>
    <row r="15" spans="2:16" ht="22.5" customHeight="1" x14ac:dyDescent="0.35">
      <c r="C15" s="358" t="s">
        <v>185</v>
      </c>
      <c r="D15" s="359"/>
      <c r="E15" s="359"/>
      <c r="F15" s="359"/>
      <c r="G15" s="359"/>
      <c r="H15" s="359"/>
      <c r="I15" s="359"/>
      <c r="J15" s="360"/>
      <c r="O15" s="23"/>
      <c r="P15" s="5"/>
    </row>
    <row r="16" spans="2:16" ht="24.75" customHeight="1" thickBot="1" x14ac:dyDescent="0.4">
      <c r="C16" s="66" t="s">
        <v>184</v>
      </c>
      <c r="D16" s="67">
        <f>'1) Budget Table'!D24</f>
        <v>95000</v>
      </c>
      <c r="E16" s="67">
        <f>'1) Budget Table'!E24</f>
        <v>75000</v>
      </c>
      <c r="F16" s="67">
        <f>'1) Budget Table'!F24</f>
        <v>0</v>
      </c>
      <c r="G16" s="67">
        <f>'1) Budget Table'!G24</f>
        <v>0</v>
      </c>
      <c r="H16" s="67">
        <f>'1) Budget Table'!H24</f>
        <v>0</v>
      </c>
      <c r="I16" s="67">
        <f>'1) Budget Table'!I24</f>
        <v>0</v>
      </c>
      <c r="J16" s="68">
        <f t="shared" ref="J16:J24" si="0">SUM(D16:I16)</f>
        <v>170000</v>
      </c>
      <c r="O16" s="23"/>
      <c r="P16" s="5"/>
    </row>
    <row r="17" spans="3:10" ht="21.75" customHeight="1" x14ac:dyDescent="0.35">
      <c r="C17" s="64" t="s">
        <v>10</v>
      </c>
      <c r="D17" s="99"/>
      <c r="E17" s="100"/>
      <c r="F17" s="100"/>
      <c r="G17" s="100"/>
      <c r="H17" s="100"/>
      <c r="I17" s="100"/>
      <c r="J17" s="65">
        <f t="shared" si="0"/>
        <v>0</v>
      </c>
    </row>
    <row r="18" spans="3:10" x14ac:dyDescent="0.35">
      <c r="C18" s="53" t="s">
        <v>11</v>
      </c>
      <c r="D18" s="101"/>
      <c r="E18" s="20"/>
      <c r="F18" s="20"/>
      <c r="G18" s="20"/>
      <c r="H18" s="20"/>
      <c r="I18" s="20"/>
      <c r="J18" s="65">
        <f t="shared" si="0"/>
        <v>0</v>
      </c>
    </row>
    <row r="19" spans="3:10" ht="15.75" customHeight="1" x14ac:dyDescent="0.35">
      <c r="C19" s="53" t="s">
        <v>12</v>
      </c>
      <c r="D19" s="101"/>
      <c r="E19" s="101"/>
      <c r="F19" s="101"/>
      <c r="G19" s="101"/>
      <c r="H19" s="101"/>
      <c r="I19" s="101"/>
      <c r="J19" s="65">
        <f t="shared" si="0"/>
        <v>0</v>
      </c>
    </row>
    <row r="20" spans="3:10" x14ac:dyDescent="0.35">
      <c r="C20" s="54" t="s">
        <v>13</v>
      </c>
      <c r="D20" s="101">
        <v>75000</v>
      </c>
      <c r="E20" s="101">
        <v>55000</v>
      </c>
      <c r="F20" s="101"/>
      <c r="G20" s="101"/>
      <c r="H20" s="101"/>
      <c r="I20" s="101"/>
      <c r="J20" s="65">
        <f t="shared" si="0"/>
        <v>130000</v>
      </c>
    </row>
    <row r="21" spans="3:10" x14ac:dyDescent="0.35">
      <c r="C21" s="53" t="s">
        <v>18</v>
      </c>
      <c r="D21" s="101">
        <v>20000</v>
      </c>
      <c r="E21" s="101">
        <v>20000</v>
      </c>
      <c r="F21" s="101"/>
      <c r="G21" s="101"/>
      <c r="H21" s="101"/>
      <c r="I21" s="101"/>
      <c r="J21" s="65">
        <f t="shared" si="0"/>
        <v>40000</v>
      </c>
    </row>
    <row r="22" spans="3:10" ht="21.75" customHeight="1" x14ac:dyDescent="0.35">
      <c r="C22" s="53" t="s">
        <v>14</v>
      </c>
      <c r="D22" s="244" t="s">
        <v>732</v>
      </c>
      <c r="E22" s="101"/>
      <c r="F22" s="101"/>
      <c r="G22" s="101"/>
      <c r="H22" s="101"/>
      <c r="I22" s="101"/>
      <c r="J22" s="65">
        <f t="shared" si="0"/>
        <v>0</v>
      </c>
    </row>
    <row r="23" spans="3:10" ht="21.75" customHeight="1" x14ac:dyDescent="0.35">
      <c r="C23" s="53" t="s">
        <v>183</v>
      </c>
      <c r="D23" s="101"/>
      <c r="E23" s="101"/>
      <c r="F23" s="101"/>
      <c r="G23" s="101"/>
      <c r="H23" s="101"/>
      <c r="I23" s="101"/>
      <c r="J23" s="65">
        <f t="shared" si="0"/>
        <v>0</v>
      </c>
    </row>
    <row r="24" spans="3:10" ht="15.75" customHeight="1" x14ac:dyDescent="0.35">
      <c r="C24" s="58" t="s">
        <v>186</v>
      </c>
      <c r="D24" s="69">
        <f>SUM(D17:D23)</f>
        <v>95000</v>
      </c>
      <c r="E24" s="69">
        <f>SUM(E17:E23)</f>
        <v>75000</v>
      </c>
      <c r="F24" s="69">
        <f>SUM(F17:F23)</f>
        <v>0</v>
      </c>
      <c r="G24" s="69">
        <f>SUM(G17:G23)</f>
        <v>0</v>
      </c>
      <c r="H24" s="195"/>
      <c r="I24" s="195"/>
      <c r="J24" s="135">
        <f t="shared" si="0"/>
        <v>170000</v>
      </c>
    </row>
    <row r="25" spans="3:10" s="57" customFormat="1" x14ac:dyDescent="0.35">
      <c r="C25" s="73"/>
      <c r="D25" s="74"/>
      <c r="E25" s="74"/>
      <c r="F25" s="74"/>
      <c r="G25" s="74"/>
      <c r="H25" s="74"/>
      <c r="I25" s="74"/>
      <c r="J25" s="75"/>
    </row>
    <row r="26" spans="3:10" x14ac:dyDescent="0.35">
      <c r="C26" s="358" t="s">
        <v>189</v>
      </c>
      <c r="D26" s="359"/>
      <c r="E26" s="359"/>
      <c r="F26" s="359"/>
      <c r="G26" s="359"/>
      <c r="H26" s="359"/>
      <c r="I26" s="359"/>
      <c r="J26" s="360"/>
    </row>
    <row r="27" spans="3:10" ht="21.75" customHeight="1" thickBot="1" x14ac:dyDescent="0.4">
      <c r="C27" s="66" t="s">
        <v>184</v>
      </c>
      <c r="D27" s="67">
        <f>'1) Budget Table'!D34</f>
        <v>210000</v>
      </c>
      <c r="E27" s="67">
        <f>'1) Budget Table'!E34</f>
        <v>117000</v>
      </c>
      <c r="F27" s="67">
        <f>'1) Budget Table'!F34</f>
        <v>0</v>
      </c>
      <c r="G27" s="67">
        <f>'1) Budget Table'!G34</f>
        <v>0</v>
      </c>
      <c r="H27" s="67"/>
      <c r="I27" s="67"/>
      <c r="J27" s="68">
        <f t="shared" ref="J27:J35" si="1">SUM(D27:I27)</f>
        <v>327000</v>
      </c>
    </row>
    <row r="28" spans="3:10" x14ac:dyDescent="0.35">
      <c r="C28" s="64" t="s">
        <v>10</v>
      </c>
      <c r="D28" s="99"/>
      <c r="E28" s="100"/>
      <c r="F28" s="100"/>
      <c r="G28" s="100"/>
      <c r="H28" s="100"/>
      <c r="I28" s="100"/>
      <c r="J28" s="65">
        <f t="shared" si="1"/>
        <v>0</v>
      </c>
    </row>
    <row r="29" spans="3:10" s="57" customFormat="1" ht="15.75" customHeight="1" x14ac:dyDescent="0.35">
      <c r="C29" s="53" t="s">
        <v>11</v>
      </c>
      <c r="D29" s="101"/>
      <c r="E29" s="20"/>
      <c r="F29" s="20"/>
      <c r="G29" s="20"/>
      <c r="H29" s="20"/>
      <c r="I29" s="20"/>
      <c r="J29" s="63">
        <f t="shared" si="1"/>
        <v>0</v>
      </c>
    </row>
    <row r="30" spans="3:10" s="57" customFormat="1" ht="31" x14ac:dyDescent="0.35">
      <c r="C30" s="53" t="s">
        <v>12</v>
      </c>
      <c r="D30" s="101">
        <v>25000</v>
      </c>
      <c r="E30" s="101">
        <v>97000</v>
      </c>
      <c r="F30" s="101"/>
      <c r="G30" s="101"/>
      <c r="H30" s="101"/>
      <c r="I30" s="101"/>
      <c r="J30" s="63">
        <f t="shared" si="1"/>
        <v>122000</v>
      </c>
    </row>
    <row r="31" spans="3:10" s="57" customFormat="1" x14ac:dyDescent="0.35">
      <c r="C31" s="54" t="s">
        <v>13</v>
      </c>
      <c r="D31" s="101">
        <v>170000</v>
      </c>
      <c r="E31" s="101"/>
      <c r="F31" s="101"/>
      <c r="G31" s="101"/>
      <c r="H31" s="101"/>
      <c r="I31" s="101"/>
      <c r="J31" s="63">
        <f t="shared" si="1"/>
        <v>170000</v>
      </c>
    </row>
    <row r="32" spans="3:10" x14ac:dyDescent="0.35">
      <c r="C32" s="53" t="s">
        <v>18</v>
      </c>
      <c r="D32" s="101">
        <v>15000</v>
      </c>
      <c r="E32" s="101">
        <v>20000</v>
      </c>
      <c r="F32" s="101"/>
      <c r="G32" s="101"/>
      <c r="H32" s="101"/>
      <c r="I32" s="101"/>
      <c r="J32" s="63">
        <f t="shared" si="1"/>
        <v>35000</v>
      </c>
    </row>
    <row r="33" spans="3:10" x14ac:dyDescent="0.35">
      <c r="C33" s="53" t="s">
        <v>14</v>
      </c>
      <c r="D33" s="101"/>
      <c r="E33" s="101"/>
      <c r="F33" s="101"/>
      <c r="G33" s="101"/>
      <c r="H33" s="101"/>
      <c r="I33" s="101"/>
      <c r="J33" s="63">
        <f t="shared" si="1"/>
        <v>0</v>
      </c>
    </row>
    <row r="34" spans="3:10" x14ac:dyDescent="0.35">
      <c r="C34" s="53" t="s">
        <v>183</v>
      </c>
      <c r="D34" s="101"/>
      <c r="E34" s="101"/>
      <c r="F34" s="101"/>
      <c r="G34" s="101"/>
      <c r="H34" s="101"/>
      <c r="I34" s="101"/>
      <c r="J34" s="63">
        <f t="shared" si="1"/>
        <v>0</v>
      </c>
    </row>
    <row r="35" spans="3:10" x14ac:dyDescent="0.35">
      <c r="C35" s="58" t="s">
        <v>186</v>
      </c>
      <c r="D35" s="69">
        <f>SUM(D28:D34)</f>
        <v>210000</v>
      </c>
      <c r="E35" s="69">
        <f>SUM(E28:E34)</f>
        <v>117000</v>
      </c>
      <c r="F35" s="69">
        <f>SUM(F28:F34)</f>
        <v>0</v>
      </c>
      <c r="G35" s="69">
        <f>SUM(G28:G34)</f>
        <v>0</v>
      </c>
      <c r="H35" s="69"/>
      <c r="I35" s="69"/>
      <c r="J35" s="63">
        <f t="shared" si="1"/>
        <v>327000</v>
      </c>
    </row>
    <row r="37" spans="3:10" x14ac:dyDescent="0.35">
      <c r="C37" s="358" t="s">
        <v>190</v>
      </c>
      <c r="D37" s="359"/>
      <c r="E37" s="359"/>
      <c r="F37" s="359"/>
      <c r="G37" s="359"/>
      <c r="H37" s="359"/>
      <c r="I37" s="359"/>
      <c r="J37" s="360"/>
    </row>
    <row r="38" spans="3:10" ht="20.25" customHeight="1" thickBot="1" x14ac:dyDescent="0.4">
      <c r="C38" s="66" t="s">
        <v>184</v>
      </c>
      <c r="D38" s="67">
        <f>'1) Budget Table'!D44</f>
        <v>35000</v>
      </c>
      <c r="E38" s="67">
        <f>'1) Budget Table'!E44</f>
        <v>40000</v>
      </c>
      <c r="F38" s="67">
        <f>'1) Budget Table'!F44</f>
        <v>0</v>
      </c>
      <c r="G38" s="67">
        <f>'1) Budget Table'!G44</f>
        <v>0</v>
      </c>
      <c r="H38" s="67"/>
      <c r="I38" s="67"/>
      <c r="J38" s="68">
        <f t="shared" ref="J38:J46" si="2">SUM(D38:I38)</f>
        <v>75000</v>
      </c>
    </row>
    <row r="39" spans="3:10" x14ac:dyDescent="0.35">
      <c r="C39" s="64" t="s">
        <v>10</v>
      </c>
      <c r="D39" s="99"/>
      <c r="E39" s="100"/>
      <c r="F39" s="100"/>
      <c r="G39" s="100"/>
      <c r="H39" s="100"/>
      <c r="I39" s="100"/>
      <c r="J39" s="65">
        <f t="shared" si="2"/>
        <v>0</v>
      </c>
    </row>
    <row r="40" spans="3:10" ht="15.75" customHeight="1" x14ac:dyDescent="0.35">
      <c r="C40" s="53" t="s">
        <v>11</v>
      </c>
      <c r="D40" s="101"/>
      <c r="E40" s="20"/>
      <c r="F40" s="20"/>
      <c r="G40" s="20"/>
      <c r="H40" s="20"/>
      <c r="I40" s="20"/>
      <c r="J40" s="63">
        <f t="shared" si="2"/>
        <v>0</v>
      </c>
    </row>
    <row r="41" spans="3:10" ht="32.25" customHeight="1" x14ac:dyDescent="0.35">
      <c r="C41" s="53" t="s">
        <v>12</v>
      </c>
      <c r="D41" s="101"/>
      <c r="E41" s="101"/>
      <c r="F41" s="101"/>
      <c r="G41" s="101"/>
      <c r="H41" s="101"/>
      <c r="I41" s="101"/>
      <c r="J41" s="63">
        <f t="shared" si="2"/>
        <v>0</v>
      </c>
    </row>
    <row r="42" spans="3:10" s="57" customFormat="1" x14ac:dyDescent="0.35">
      <c r="C42" s="54" t="s">
        <v>13</v>
      </c>
      <c r="D42" s="101">
        <v>35000</v>
      </c>
      <c r="E42" s="101">
        <v>30000</v>
      </c>
      <c r="F42" s="101"/>
      <c r="G42" s="101"/>
      <c r="H42" s="101"/>
      <c r="I42" s="101"/>
      <c r="J42" s="63">
        <f t="shared" si="2"/>
        <v>65000</v>
      </c>
    </row>
    <row r="43" spans="3:10" x14ac:dyDescent="0.35">
      <c r="C43" s="53" t="s">
        <v>18</v>
      </c>
      <c r="D43" s="101"/>
      <c r="E43" s="101">
        <v>10000</v>
      </c>
      <c r="F43" s="101"/>
      <c r="G43" s="101"/>
      <c r="H43" s="101"/>
      <c r="I43" s="101"/>
      <c r="J43" s="63">
        <f t="shared" si="2"/>
        <v>10000</v>
      </c>
    </row>
    <row r="44" spans="3:10" x14ac:dyDescent="0.35">
      <c r="C44" s="53" t="s">
        <v>14</v>
      </c>
      <c r="D44" s="101"/>
      <c r="E44" s="101"/>
      <c r="F44" s="101"/>
      <c r="G44" s="101"/>
      <c r="H44" s="101"/>
      <c r="I44" s="101"/>
      <c r="J44" s="63">
        <f t="shared" si="2"/>
        <v>0</v>
      </c>
    </row>
    <row r="45" spans="3:10" x14ac:dyDescent="0.35">
      <c r="C45" s="53" t="s">
        <v>183</v>
      </c>
      <c r="D45" s="101"/>
      <c r="E45" s="101"/>
      <c r="F45" s="101"/>
      <c r="G45" s="101"/>
      <c r="H45" s="101"/>
      <c r="I45" s="101"/>
      <c r="J45" s="63">
        <f t="shared" si="2"/>
        <v>0</v>
      </c>
    </row>
    <row r="46" spans="3:10" ht="21" customHeight="1" x14ac:dyDescent="0.35">
      <c r="C46" s="58" t="s">
        <v>186</v>
      </c>
      <c r="D46" s="69">
        <f>SUM(D39:D45)</f>
        <v>35000</v>
      </c>
      <c r="E46" s="69">
        <f>SUM(E39:E45)</f>
        <v>40000</v>
      </c>
      <c r="F46" s="69">
        <f>SUM(F39:F45)</f>
        <v>0</v>
      </c>
      <c r="G46" s="69">
        <f>SUM(G39:G45)</f>
        <v>0</v>
      </c>
      <c r="H46" s="69"/>
      <c r="I46" s="69"/>
      <c r="J46" s="63">
        <f t="shared" si="2"/>
        <v>75000</v>
      </c>
    </row>
    <row r="47" spans="3:10" s="57" customFormat="1" x14ac:dyDescent="0.35">
      <c r="C47" s="70"/>
      <c r="D47" s="71"/>
      <c r="E47" s="71"/>
      <c r="F47" s="71"/>
      <c r="G47" s="71"/>
      <c r="H47" s="71"/>
      <c r="I47" s="71"/>
      <c r="J47" s="72"/>
    </row>
    <row r="48" spans="3:10" x14ac:dyDescent="0.35">
      <c r="C48" s="358" t="s">
        <v>191</v>
      </c>
      <c r="D48" s="359"/>
      <c r="E48" s="359"/>
      <c r="F48" s="359"/>
      <c r="G48" s="359"/>
      <c r="H48" s="359"/>
      <c r="I48" s="359"/>
      <c r="J48" s="360"/>
    </row>
    <row r="49" spans="3:10" ht="21.75" customHeight="1" thickBot="1" x14ac:dyDescent="0.4">
      <c r="C49" s="66" t="s">
        <v>184</v>
      </c>
      <c r="D49" s="67">
        <f>'1) Budget Table'!D54</f>
        <v>50000</v>
      </c>
      <c r="E49" s="67">
        <f>'1) Budget Table'!E54</f>
        <v>45000</v>
      </c>
      <c r="F49" s="67">
        <f>'1) Budget Table'!F54</f>
        <v>0</v>
      </c>
      <c r="G49" s="67">
        <f>'1) Budget Table'!G54</f>
        <v>0</v>
      </c>
      <c r="H49" s="67"/>
      <c r="I49" s="67"/>
      <c r="J49" s="68">
        <f t="shared" ref="J49:J57" si="3">SUM(D49:I49)</f>
        <v>95000</v>
      </c>
    </row>
    <row r="50" spans="3:10" x14ac:dyDescent="0.35">
      <c r="C50" s="64" t="s">
        <v>10</v>
      </c>
      <c r="D50" s="101"/>
      <c r="E50" s="100"/>
      <c r="F50" s="100"/>
      <c r="G50" s="100"/>
      <c r="H50" s="100"/>
      <c r="I50" s="100"/>
      <c r="J50" s="63">
        <f t="shared" si="3"/>
        <v>0</v>
      </c>
    </row>
    <row r="51" spans="3:10" s="57" customFormat="1" ht="15.75" customHeight="1" x14ac:dyDescent="0.35">
      <c r="C51" s="53" t="s">
        <v>11</v>
      </c>
      <c r="D51" s="101"/>
      <c r="E51" s="20"/>
      <c r="F51" s="20"/>
      <c r="G51" s="20"/>
      <c r="H51" s="20"/>
      <c r="I51" s="20"/>
      <c r="J51" s="63">
        <f t="shared" si="3"/>
        <v>0</v>
      </c>
    </row>
    <row r="52" spans="3:10" s="57" customFormat="1" ht="18" customHeight="1" x14ac:dyDescent="0.35">
      <c r="C52" s="53" t="s">
        <v>12</v>
      </c>
      <c r="D52" s="101"/>
      <c r="E52" s="101"/>
      <c r="F52" s="101"/>
      <c r="G52" s="101"/>
      <c r="H52" s="101"/>
      <c r="I52" s="101"/>
      <c r="J52" s="63">
        <f t="shared" si="3"/>
        <v>0</v>
      </c>
    </row>
    <row r="53" spans="3:10" s="57" customFormat="1" x14ac:dyDescent="0.35">
      <c r="C53" s="54" t="s">
        <v>13</v>
      </c>
      <c r="D53" s="101">
        <v>25000</v>
      </c>
      <c r="E53" s="101">
        <v>30000</v>
      </c>
      <c r="F53" s="101"/>
      <c r="G53" s="101"/>
      <c r="H53" s="101"/>
      <c r="I53" s="101"/>
      <c r="J53" s="63">
        <f t="shared" si="3"/>
        <v>55000</v>
      </c>
    </row>
    <row r="54" spans="3:10" x14ac:dyDescent="0.35">
      <c r="C54" s="53" t="s">
        <v>18</v>
      </c>
      <c r="D54" s="101"/>
      <c r="E54" s="101">
        <v>15000</v>
      </c>
      <c r="F54" s="101"/>
      <c r="G54" s="101"/>
      <c r="H54" s="101"/>
      <c r="I54" s="101"/>
      <c r="J54" s="63">
        <f t="shared" si="3"/>
        <v>15000</v>
      </c>
    </row>
    <row r="55" spans="3:10" x14ac:dyDescent="0.35">
      <c r="C55" s="53" t="s">
        <v>14</v>
      </c>
      <c r="D55" s="101">
        <v>25000</v>
      </c>
      <c r="E55" s="101"/>
      <c r="F55" s="101"/>
      <c r="G55" s="101"/>
      <c r="H55" s="101"/>
      <c r="I55" s="101"/>
      <c r="J55" s="63">
        <f t="shared" si="3"/>
        <v>25000</v>
      </c>
    </row>
    <row r="56" spans="3:10" x14ac:dyDescent="0.35">
      <c r="C56" s="53" t="s">
        <v>183</v>
      </c>
      <c r="D56" s="101"/>
      <c r="E56" s="101"/>
      <c r="F56" s="101"/>
      <c r="G56" s="101"/>
      <c r="H56" s="101"/>
      <c r="I56" s="101"/>
      <c r="J56" s="63">
        <f t="shared" si="3"/>
        <v>0</v>
      </c>
    </row>
    <row r="57" spans="3:10" ht="16" thickBot="1" x14ac:dyDescent="0.4">
      <c r="C57" s="58" t="s">
        <v>186</v>
      </c>
      <c r="D57" s="69">
        <f t="shared" ref="D57:I57" si="4">SUM(D50:D56)</f>
        <v>50000</v>
      </c>
      <c r="E57" s="69">
        <f t="shared" si="4"/>
        <v>45000</v>
      </c>
      <c r="F57" s="69">
        <f t="shared" si="4"/>
        <v>0</v>
      </c>
      <c r="G57" s="69">
        <f t="shared" si="4"/>
        <v>0</v>
      </c>
      <c r="H57" s="69">
        <f t="shared" si="4"/>
        <v>0</v>
      </c>
      <c r="I57" s="69">
        <f t="shared" si="4"/>
        <v>0</v>
      </c>
      <c r="J57" s="68">
        <f t="shared" si="3"/>
        <v>95000</v>
      </c>
    </row>
    <row r="58" spans="3:10" s="57" customFormat="1" x14ac:dyDescent="0.35">
      <c r="C58" s="70"/>
      <c r="D58" s="71"/>
      <c r="E58" s="71"/>
      <c r="F58" s="71"/>
      <c r="G58" s="71"/>
      <c r="H58" s="71"/>
      <c r="I58" s="71"/>
      <c r="J58" s="72"/>
    </row>
    <row r="59" spans="3:10" x14ac:dyDescent="0.35">
      <c r="C59" s="358" t="s">
        <v>615</v>
      </c>
      <c r="D59" s="359"/>
      <c r="E59" s="359"/>
      <c r="F59" s="359"/>
      <c r="G59" s="359"/>
      <c r="H59" s="359"/>
      <c r="I59" s="359"/>
      <c r="J59" s="360"/>
    </row>
    <row r="60" spans="3:10" ht="21.75" customHeight="1" thickBot="1" x14ac:dyDescent="0.4">
      <c r="C60" s="66" t="s">
        <v>184</v>
      </c>
      <c r="D60" s="67">
        <f>'1) Budget Table'!D64</f>
        <v>40000</v>
      </c>
      <c r="E60" s="67">
        <f>'1) Budget Table'!E64</f>
        <v>35000</v>
      </c>
      <c r="F60" s="67">
        <f>'1) Budget Table'!F64</f>
        <v>0</v>
      </c>
      <c r="G60" s="67">
        <f>'1) Budget Table'!G64</f>
        <v>0</v>
      </c>
      <c r="H60" s="67"/>
      <c r="I60" s="67"/>
      <c r="J60" s="68">
        <f t="shared" ref="J60:J68" si="5">SUM(D60:I60)</f>
        <v>75000</v>
      </c>
    </row>
    <row r="61" spans="3:10" x14ac:dyDescent="0.35">
      <c r="C61" s="64" t="s">
        <v>10</v>
      </c>
      <c r="D61" s="101"/>
      <c r="E61" s="100"/>
      <c r="F61" s="100"/>
      <c r="G61" s="100"/>
      <c r="H61" s="100"/>
      <c r="I61" s="100"/>
      <c r="J61" s="65">
        <f t="shared" si="5"/>
        <v>0</v>
      </c>
    </row>
    <row r="62" spans="3:10" s="57" customFormat="1" ht="15.75" customHeight="1" x14ac:dyDescent="0.35">
      <c r="C62" s="53" t="s">
        <v>11</v>
      </c>
      <c r="D62" s="101"/>
      <c r="E62" s="20"/>
      <c r="F62" s="20"/>
      <c r="G62" s="20"/>
      <c r="H62" s="20"/>
      <c r="I62" s="20"/>
      <c r="J62" s="63">
        <f t="shared" si="5"/>
        <v>0</v>
      </c>
    </row>
    <row r="63" spans="3:10" s="57" customFormat="1" ht="31" x14ac:dyDescent="0.35">
      <c r="C63" s="53" t="s">
        <v>12</v>
      </c>
      <c r="D63" s="101"/>
      <c r="E63" s="101"/>
      <c r="F63" s="101"/>
      <c r="G63" s="101"/>
      <c r="H63" s="101"/>
      <c r="I63" s="101"/>
      <c r="J63" s="63">
        <f t="shared" si="5"/>
        <v>0</v>
      </c>
    </row>
    <row r="64" spans="3:10" s="57" customFormat="1" x14ac:dyDescent="0.35">
      <c r="C64" s="54" t="s">
        <v>13</v>
      </c>
      <c r="D64" s="101">
        <v>40000</v>
      </c>
      <c r="E64" s="101">
        <v>20000</v>
      </c>
      <c r="F64" s="101"/>
      <c r="G64" s="101"/>
      <c r="H64" s="101"/>
      <c r="I64" s="101"/>
      <c r="J64" s="63">
        <f t="shared" si="5"/>
        <v>60000</v>
      </c>
    </row>
    <row r="65" spans="3:10" x14ac:dyDescent="0.35">
      <c r="C65" s="53" t="s">
        <v>18</v>
      </c>
      <c r="D65" s="101"/>
      <c r="E65" s="101">
        <v>15000</v>
      </c>
      <c r="F65" s="101"/>
      <c r="G65" s="101"/>
      <c r="H65" s="101"/>
      <c r="I65" s="101"/>
      <c r="J65" s="63">
        <f t="shared" si="5"/>
        <v>15000</v>
      </c>
    </row>
    <row r="66" spans="3:10" x14ac:dyDescent="0.35">
      <c r="C66" s="53" t="s">
        <v>14</v>
      </c>
      <c r="D66" s="101"/>
      <c r="E66" s="101"/>
      <c r="F66" s="101"/>
      <c r="G66" s="101"/>
      <c r="H66" s="101"/>
      <c r="I66" s="101"/>
      <c r="J66" s="63">
        <f t="shared" si="5"/>
        <v>0</v>
      </c>
    </row>
    <row r="67" spans="3:10" x14ac:dyDescent="0.35">
      <c r="C67" s="53" t="s">
        <v>183</v>
      </c>
      <c r="D67" s="101"/>
      <c r="E67" s="101"/>
      <c r="F67" s="101"/>
      <c r="G67" s="101"/>
      <c r="H67" s="101"/>
      <c r="I67" s="101"/>
      <c r="J67" s="63">
        <f t="shared" si="5"/>
        <v>0</v>
      </c>
    </row>
    <row r="68" spans="3:10" ht="16" thickBot="1" x14ac:dyDescent="0.4">
      <c r="C68" s="58" t="s">
        <v>186</v>
      </c>
      <c r="D68" s="69">
        <f>SUM(D61:D67)</f>
        <v>40000</v>
      </c>
      <c r="E68" s="69">
        <f>SUM(E61:E67)</f>
        <v>35000</v>
      </c>
      <c r="F68" s="69">
        <f>SUM(F61:F67)</f>
        <v>0</v>
      </c>
      <c r="G68" s="69">
        <f>SUM(G61:G67)</f>
        <v>0</v>
      </c>
      <c r="H68" s="69"/>
      <c r="I68" s="69"/>
      <c r="J68" s="68">
        <f t="shared" si="5"/>
        <v>75000</v>
      </c>
    </row>
    <row r="69" spans="3:10" s="57" customFormat="1" x14ac:dyDescent="0.35">
      <c r="C69" s="70"/>
      <c r="D69" s="71"/>
      <c r="E69" s="71"/>
      <c r="F69" s="71"/>
      <c r="G69" s="71"/>
      <c r="H69" s="71"/>
      <c r="I69" s="71"/>
      <c r="J69" s="72"/>
    </row>
    <row r="70" spans="3:10" x14ac:dyDescent="0.35">
      <c r="C70" s="358" t="s">
        <v>609</v>
      </c>
      <c r="D70" s="359"/>
      <c r="E70" s="359"/>
      <c r="F70" s="359"/>
      <c r="G70" s="359"/>
      <c r="H70" s="359"/>
      <c r="I70" s="359"/>
      <c r="J70" s="360"/>
    </row>
    <row r="71" spans="3:10" ht="21.75" customHeight="1" thickBot="1" x14ac:dyDescent="0.4">
      <c r="C71" s="66" t="s">
        <v>184</v>
      </c>
      <c r="D71" s="67">
        <f>'1) Budget Table'!D74</f>
        <v>115000</v>
      </c>
      <c r="E71" s="67">
        <f>'1) Budget Table'!E74</f>
        <v>0</v>
      </c>
      <c r="F71" s="67">
        <f>'1) Budget Table'!F74</f>
        <v>0</v>
      </c>
      <c r="G71" s="67">
        <f>'1) Budget Table'!G74</f>
        <v>0</v>
      </c>
      <c r="H71" s="67"/>
      <c r="I71" s="67"/>
      <c r="J71" s="68">
        <f t="shared" ref="J71:J79" si="6">SUM(D71:I71)</f>
        <v>115000</v>
      </c>
    </row>
    <row r="72" spans="3:10" x14ac:dyDescent="0.35">
      <c r="C72" s="64" t="s">
        <v>10</v>
      </c>
      <c r="D72" s="101"/>
      <c r="E72" s="100"/>
      <c r="F72" s="100"/>
      <c r="G72" s="100"/>
      <c r="H72" s="100"/>
      <c r="I72" s="100"/>
      <c r="J72" s="65">
        <f t="shared" si="6"/>
        <v>0</v>
      </c>
    </row>
    <row r="73" spans="3:10" s="57" customFormat="1" ht="15.75" customHeight="1" x14ac:dyDescent="0.35">
      <c r="C73" s="53" t="s">
        <v>11</v>
      </c>
      <c r="D73" s="101"/>
      <c r="E73" s="20"/>
      <c r="F73" s="20"/>
      <c r="G73" s="20"/>
      <c r="H73" s="20"/>
      <c r="I73" s="20"/>
      <c r="J73" s="63">
        <f t="shared" si="6"/>
        <v>0</v>
      </c>
    </row>
    <row r="74" spans="3:10" s="57" customFormat="1" ht="31" x14ac:dyDescent="0.35">
      <c r="C74" s="53" t="s">
        <v>12</v>
      </c>
      <c r="D74" s="101"/>
      <c r="E74" s="101"/>
      <c r="F74" s="101"/>
      <c r="G74" s="101"/>
      <c r="H74" s="101"/>
      <c r="I74" s="101"/>
      <c r="J74" s="63">
        <f t="shared" si="6"/>
        <v>0</v>
      </c>
    </row>
    <row r="75" spans="3:10" s="57" customFormat="1" x14ac:dyDescent="0.35">
      <c r="C75" s="54" t="s">
        <v>13</v>
      </c>
      <c r="D75" s="101">
        <v>105000</v>
      </c>
      <c r="E75" s="101"/>
      <c r="F75" s="101"/>
      <c r="G75" s="101"/>
      <c r="H75" s="101"/>
      <c r="I75" s="101"/>
      <c r="J75" s="63">
        <f t="shared" si="6"/>
        <v>105000</v>
      </c>
    </row>
    <row r="76" spans="3:10" x14ac:dyDescent="0.35">
      <c r="C76" s="53" t="s">
        <v>18</v>
      </c>
      <c r="D76" s="101">
        <v>10000</v>
      </c>
      <c r="E76" s="101"/>
      <c r="F76" s="101"/>
      <c r="G76" s="101"/>
      <c r="H76" s="101"/>
      <c r="I76" s="101"/>
      <c r="J76" s="63">
        <f t="shared" si="6"/>
        <v>10000</v>
      </c>
    </row>
    <row r="77" spans="3:10" x14ac:dyDescent="0.35">
      <c r="C77" s="53" t="s">
        <v>14</v>
      </c>
      <c r="D77" s="101"/>
      <c r="E77" s="101"/>
      <c r="F77" s="101"/>
      <c r="G77" s="101"/>
      <c r="H77" s="101"/>
      <c r="I77" s="101"/>
      <c r="J77" s="63">
        <f t="shared" si="6"/>
        <v>0</v>
      </c>
    </row>
    <row r="78" spans="3:10" x14ac:dyDescent="0.35">
      <c r="C78" s="53" t="s">
        <v>183</v>
      </c>
      <c r="D78" s="101"/>
      <c r="E78" s="101"/>
      <c r="F78" s="101"/>
      <c r="G78" s="101"/>
      <c r="H78" s="101"/>
      <c r="I78" s="101"/>
      <c r="J78" s="63">
        <f t="shared" si="6"/>
        <v>0</v>
      </c>
    </row>
    <row r="79" spans="3:10" ht="16" thickBot="1" x14ac:dyDescent="0.4">
      <c r="C79" s="58" t="s">
        <v>186</v>
      </c>
      <c r="D79" s="69">
        <f>SUM(D72:D78)</f>
        <v>115000</v>
      </c>
      <c r="E79" s="69">
        <f>SUM(E72:E78)</f>
        <v>0</v>
      </c>
      <c r="F79" s="69">
        <f>SUM(F72:F78)</f>
        <v>0</v>
      </c>
      <c r="G79" s="69">
        <f>SUM(G72:G78)</f>
        <v>0</v>
      </c>
      <c r="H79" s="69"/>
      <c r="I79" s="69"/>
      <c r="J79" s="68">
        <f t="shared" si="6"/>
        <v>115000</v>
      </c>
    </row>
    <row r="80" spans="3:10" s="57" customFormat="1" ht="22.5" customHeight="1" x14ac:dyDescent="0.35">
      <c r="C80" s="76"/>
      <c r="D80" s="74"/>
      <c r="E80" s="74"/>
      <c r="F80" s="74"/>
      <c r="G80" s="74"/>
      <c r="H80" s="74"/>
      <c r="I80" s="74"/>
      <c r="J80" s="75"/>
    </row>
    <row r="81" spans="2:10" ht="15.75" customHeight="1" x14ac:dyDescent="0.35">
      <c r="B81" s="358" t="s">
        <v>192</v>
      </c>
      <c r="C81" s="359"/>
      <c r="D81" s="359"/>
      <c r="E81" s="359"/>
      <c r="F81" s="359"/>
      <c r="G81" s="359"/>
      <c r="H81" s="359"/>
      <c r="I81" s="359"/>
      <c r="J81" s="360"/>
    </row>
    <row r="82" spans="2:10" x14ac:dyDescent="0.35">
      <c r="C82" s="358" t="s">
        <v>193</v>
      </c>
      <c r="D82" s="359"/>
      <c r="E82" s="359"/>
      <c r="F82" s="359"/>
      <c r="G82" s="359"/>
      <c r="H82" s="359"/>
      <c r="I82" s="359"/>
      <c r="J82" s="360"/>
    </row>
    <row r="83" spans="2:10" ht="24" customHeight="1" thickBot="1" x14ac:dyDescent="0.4">
      <c r="C83" s="66" t="s">
        <v>184</v>
      </c>
      <c r="D83" s="67">
        <f>'1) Budget Table'!D88</f>
        <v>0</v>
      </c>
      <c r="E83" s="67">
        <f>'1) Budget Table'!E88</f>
        <v>0</v>
      </c>
      <c r="F83" s="67">
        <f>'1) Budget Table'!F88</f>
        <v>202313.8</v>
      </c>
      <c r="G83" s="67">
        <f>'1) Budget Table'!G88</f>
        <v>191840</v>
      </c>
      <c r="H83" s="67"/>
      <c r="I83" s="67"/>
      <c r="J83" s="68">
        <f t="shared" ref="J83:J91" si="7">SUM(D83:I83)</f>
        <v>394153.8</v>
      </c>
    </row>
    <row r="84" spans="2:10" ht="15.75" customHeight="1" x14ac:dyDescent="0.35">
      <c r="C84" s="64" t="s">
        <v>10</v>
      </c>
      <c r="D84" s="99"/>
      <c r="E84" s="100"/>
      <c r="F84" s="243">
        <v>32526.36</v>
      </c>
      <c r="G84" s="100">
        <v>30368</v>
      </c>
      <c r="H84" s="100"/>
      <c r="I84" s="100"/>
      <c r="J84" s="65">
        <f t="shared" si="7"/>
        <v>62894.36</v>
      </c>
    </row>
    <row r="85" spans="2:10" ht="15.75" customHeight="1" x14ac:dyDescent="0.35">
      <c r="C85" s="53" t="s">
        <v>11</v>
      </c>
      <c r="D85" s="101"/>
      <c r="E85" s="20"/>
      <c r="F85" s="244">
        <v>15681.02</v>
      </c>
      <c r="G85" s="20">
        <v>4500</v>
      </c>
      <c r="H85" s="20"/>
      <c r="I85" s="20"/>
      <c r="J85" s="63">
        <f t="shared" si="7"/>
        <v>20181.02</v>
      </c>
    </row>
    <row r="86" spans="2:10" ht="15.75" customHeight="1" x14ac:dyDescent="0.35">
      <c r="C86" s="53" t="s">
        <v>12</v>
      </c>
      <c r="D86" s="101"/>
      <c r="E86" s="101"/>
      <c r="F86" s="244">
        <v>60000</v>
      </c>
      <c r="G86" s="101">
        <v>15000</v>
      </c>
      <c r="H86" s="101"/>
      <c r="I86" s="101"/>
      <c r="J86" s="63">
        <f t="shared" si="7"/>
        <v>75000</v>
      </c>
    </row>
    <row r="87" spans="2:10" ht="18.75" customHeight="1" x14ac:dyDescent="0.35">
      <c r="C87" s="54" t="s">
        <v>13</v>
      </c>
      <c r="D87" s="101"/>
      <c r="E87" s="101"/>
      <c r="F87" s="244">
        <v>13319.42</v>
      </c>
      <c r="G87" s="101"/>
      <c r="H87" s="101"/>
      <c r="I87" s="101"/>
      <c r="J87" s="63">
        <f t="shared" si="7"/>
        <v>13319.42</v>
      </c>
    </row>
    <row r="88" spans="2:10" x14ac:dyDescent="0.35">
      <c r="C88" s="53" t="s">
        <v>18</v>
      </c>
      <c r="D88" s="101"/>
      <c r="E88" s="101"/>
      <c r="F88" s="244">
        <v>34450</v>
      </c>
      <c r="G88" s="101">
        <v>5000</v>
      </c>
      <c r="H88" s="101"/>
      <c r="I88" s="101"/>
      <c r="J88" s="63">
        <f t="shared" si="7"/>
        <v>39450</v>
      </c>
    </row>
    <row r="89" spans="2:10" s="57" customFormat="1" ht="21.75" customHeight="1" x14ac:dyDescent="0.35">
      <c r="B89" s="55"/>
      <c r="C89" s="53" t="s">
        <v>14</v>
      </c>
      <c r="D89" s="101"/>
      <c r="E89" s="101"/>
      <c r="F89" s="244">
        <v>40000</v>
      </c>
      <c r="G89" s="101">
        <v>121972</v>
      </c>
      <c r="H89" s="101"/>
      <c r="I89" s="101"/>
      <c r="J89" s="63">
        <f t="shared" si="7"/>
        <v>161972</v>
      </c>
    </row>
    <row r="90" spans="2:10" s="57" customFormat="1" x14ac:dyDescent="0.35">
      <c r="B90" s="55"/>
      <c r="C90" s="53" t="s">
        <v>183</v>
      </c>
      <c r="D90" s="101"/>
      <c r="E90" s="101"/>
      <c r="F90" s="244">
        <v>6337</v>
      </c>
      <c r="G90" s="101">
        <v>15000</v>
      </c>
      <c r="H90" s="101"/>
      <c r="I90" s="101"/>
      <c r="J90" s="63">
        <f t="shared" si="7"/>
        <v>21337</v>
      </c>
    </row>
    <row r="91" spans="2:10" x14ac:dyDescent="0.35">
      <c r="C91" s="58" t="s">
        <v>186</v>
      </c>
      <c r="D91" s="69">
        <f>SUM(D84:D90)</f>
        <v>0</v>
      </c>
      <c r="E91" s="69">
        <f>SUM(E84:E90)</f>
        <v>0</v>
      </c>
      <c r="F91" s="69">
        <f>SUM(F84:F90)</f>
        <v>202313.8</v>
      </c>
      <c r="G91" s="69">
        <f>SUM(G84:G90)</f>
        <v>191840</v>
      </c>
      <c r="H91" s="69"/>
      <c r="I91" s="69"/>
      <c r="J91" s="63">
        <f t="shared" si="7"/>
        <v>394153.8</v>
      </c>
    </row>
    <row r="92" spans="2:10" s="57" customFormat="1" x14ac:dyDescent="0.35">
      <c r="C92" s="73"/>
      <c r="D92" s="74"/>
      <c r="E92" s="74"/>
      <c r="F92" s="74"/>
      <c r="G92" s="74">
        <f>+G91-G83</f>
        <v>0</v>
      </c>
      <c r="H92" s="74"/>
      <c r="I92" s="74"/>
      <c r="J92" s="75"/>
    </row>
    <row r="93" spans="2:10" x14ac:dyDescent="0.35">
      <c r="B93" s="57"/>
      <c r="C93" s="358" t="s">
        <v>75</v>
      </c>
      <c r="D93" s="359"/>
      <c r="E93" s="359"/>
      <c r="F93" s="359"/>
      <c r="G93" s="359"/>
      <c r="H93" s="359"/>
      <c r="I93" s="359"/>
      <c r="J93" s="360"/>
    </row>
    <row r="94" spans="2:10" ht="21.75" customHeight="1" thickBot="1" x14ac:dyDescent="0.4">
      <c r="C94" s="66" t="s">
        <v>184</v>
      </c>
      <c r="D94" s="67">
        <f>'1) Budget Table'!D101</f>
        <v>0</v>
      </c>
      <c r="E94" s="67">
        <f>'1) Budget Table'!E101</f>
        <v>0</v>
      </c>
      <c r="F94" s="67">
        <f>'1) Budget Table'!F101</f>
        <v>78497.279999999999</v>
      </c>
      <c r="G94" s="274">
        <f>'1) Budget Table'!G101</f>
        <v>130000</v>
      </c>
      <c r="H94" s="67"/>
      <c r="I94" s="67"/>
      <c r="J94" s="68">
        <f t="shared" ref="J94:J102" si="8">SUM(D94:I94)</f>
        <v>208497.28</v>
      </c>
    </row>
    <row r="95" spans="2:10" ht="15.75" customHeight="1" x14ac:dyDescent="0.35">
      <c r="C95" s="64" t="s">
        <v>10</v>
      </c>
      <c r="D95" s="99"/>
      <c r="E95" s="100"/>
      <c r="F95" s="243">
        <v>11147.28</v>
      </c>
      <c r="G95" s="100">
        <f>22693+1558</f>
        <v>24251</v>
      </c>
      <c r="H95" s="100"/>
      <c r="I95" s="100"/>
      <c r="J95" s="65">
        <f t="shared" si="8"/>
        <v>35398.28</v>
      </c>
    </row>
    <row r="96" spans="2:10" ht="15.75" customHeight="1" x14ac:dyDescent="0.35">
      <c r="C96" s="53" t="s">
        <v>11</v>
      </c>
      <c r="D96" s="101"/>
      <c r="E96" s="20"/>
      <c r="F96" s="244">
        <v>530</v>
      </c>
      <c r="G96" s="20">
        <v>2620</v>
      </c>
      <c r="H96" s="20"/>
      <c r="I96" s="20"/>
      <c r="J96" s="63">
        <f t="shared" si="8"/>
        <v>3150</v>
      </c>
    </row>
    <row r="97" spans="2:10" ht="15.75" customHeight="1" x14ac:dyDescent="0.35">
      <c r="C97" s="53" t="s">
        <v>12</v>
      </c>
      <c r="D97" s="101"/>
      <c r="E97" s="101"/>
      <c r="F97" s="244">
        <v>15170</v>
      </c>
      <c r="G97" s="101">
        <v>13572</v>
      </c>
      <c r="H97" s="101"/>
      <c r="I97" s="101"/>
      <c r="J97" s="63">
        <f t="shared" si="8"/>
        <v>28742</v>
      </c>
    </row>
    <row r="98" spans="2:10" x14ac:dyDescent="0.35">
      <c r="C98" s="54" t="s">
        <v>13</v>
      </c>
      <c r="D98" s="101"/>
      <c r="E98" s="101"/>
      <c r="F98" s="244">
        <v>16000</v>
      </c>
      <c r="G98" s="101"/>
      <c r="H98" s="101"/>
      <c r="I98" s="101"/>
      <c r="J98" s="63">
        <f t="shared" si="8"/>
        <v>16000</v>
      </c>
    </row>
    <row r="99" spans="2:10" x14ac:dyDescent="0.35">
      <c r="C99" s="53" t="s">
        <v>18</v>
      </c>
      <c r="D99" s="101"/>
      <c r="E99" s="101"/>
      <c r="F99" s="244">
        <v>1590</v>
      </c>
      <c r="G99" s="101">
        <f>3305+2250</f>
        <v>5555</v>
      </c>
      <c r="H99" s="101"/>
      <c r="I99" s="101"/>
      <c r="J99" s="63">
        <f t="shared" si="8"/>
        <v>7145</v>
      </c>
    </row>
    <row r="100" spans="2:10" x14ac:dyDescent="0.35">
      <c r="C100" s="53" t="s">
        <v>14</v>
      </c>
      <c r="D100" s="101"/>
      <c r="E100" s="101"/>
      <c r="F100" s="244">
        <v>31410</v>
      </c>
      <c r="G100" s="101">
        <f>57750+410+12000+2150</f>
        <v>72310</v>
      </c>
      <c r="H100" s="101"/>
      <c r="I100" s="101"/>
      <c r="J100" s="63">
        <f t="shared" si="8"/>
        <v>103720</v>
      </c>
    </row>
    <row r="101" spans="2:10" x14ac:dyDescent="0.35">
      <c r="C101" s="53" t="s">
        <v>183</v>
      </c>
      <c r="D101" s="101"/>
      <c r="E101" s="101"/>
      <c r="F101" s="244">
        <v>2650</v>
      </c>
      <c r="G101" s="244">
        <f>13250-1558</f>
        <v>11692</v>
      </c>
      <c r="H101" s="101"/>
      <c r="I101" s="101"/>
      <c r="J101" s="63">
        <f t="shared" si="8"/>
        <v>14342</v>
      </c>
    </row>
    <row r="102" spans="2:10" x14ac:dyDescent="0.35">
      <c r="C102" s="58" t="s">
        <v>186</v>
      </c>
      <c r="D102" s="69">
        <f>SUM(D95:D101)</f>
        <v>0</v>
      </c>
      <c r="E102" s="69">
        <f>SUM(E95:E101)</f>
        <v>0</v>
      </c>
      <c r="F102" s="69">
        <f>SUM(F95:F101)</f>
        <v>78497.279999999999</v>
      </c>
      <c r="G102" s="275">
        <f>SUM(G95:G101)</f>
        <v>130000</v>
      </c>
      <c r="H102" s="69"/>
      <c r="I102" s="69"/>
      <c r="J102" s="63">
        <f t="shared" si="8"/>
        <v>208497.28</v>
      </c>
    </row>
    <row r="103" spans="2:10" s="57" customFormat="1" x14ac:dyDescent="0.35">
      <c r="C103" s="73"/>
      <c r="D103" s="74"/>
      <c r="E103" s="74"/>
      <c r="F103" s="74"/>
      <c r="G103" s="74">
        <f>+G102-G94</f>
        <v>0</v>
      </c>
      <c r="H103" s="74"/>
      <c r="I103" s="74"/>
      <c r="J103" s="75"/>
    </row>
    <row r="104" spans="2:10" x14ac:dyDescent="0.35">
      <c r="C104" s="358" t="s">
        <v>84</v>
      </c>
      <c r="D104" s="359"/>
      <c r="E104" s="359"/>
      <c r="F104" s="359"/>
      <c r="G104" s="359"/>
      <c r="H104" s="359"/>
      <c r="I104" s="359"/>
      <c r="J104" s="360"/>
    </row>
    <row r="105" spans="2:10" ht="21.75" customHeight="1" thickBot="1" x14ac:dyDescent="0.4">
      <c r="B105" s="57"/>
      <c r="C105" s="66" t="s">
        <v>184</v>
      </c>
      <c r="D105" s="67">
        <f>'1) Budget Table'!D111</f>
        <v>0</v>
      </c>
      <c r="E105" s="67">
        <f>'1) Budget Table'!E111</f>
        <v>0</v>
      </c>
      <c r="F105" s="67">
        <f>'1) Budget Table'!F111</f>
        <v>30000</v>
      </c>
      <c r="G105" s="67">
        <f>'1) Budget Table'!G111</f>
        <v>10000</v>
      </c>
      <c r="H105" s="67"/>
      <c r="I105" s="67"/>
      <c r="J105" s="68">
        <f t="shared" ref="J105:J113" si="9">SUM(D105:I105)</f>
        <v>40000</v>
      </c>
    </row>
    <row r="106" spans="2:10" ht="18" customHeight="1" x14ac:dyDescent="0.35">
      <c r="C106" s="64" t="s">
        <v>10</v>
      </c>
      <c r="D106" s="99"/>
      <c r="E106" s="100"/>
      <c r="F106" s="243">
        <v>3500</v>
      </c>
      <c r="G106" s="243"/>
      <c r="H106" s="100"/>
      <c r="I106" s="100"/>
      <c r="J106" s="65">
        <f t="shared" si="9"/>
        <v>3500</v>
      </c>
    </row>
    <row r="107" spans="2:10" ht="15.75" customHeight="1" x14ac:dyDescent="0.35">
      <c r="C107" s="53" t="s">
        <v>11</v>
      </c>
      <c r="D107" s="101"/>
      <c r="E107" s="20"/>
      <c r="F107" s="244">
        <v>700</v>
      </c>
      <c r="G107" s="244"/>
      <c r="H107" s="20"/>
      <c r="I107" s="20"/>
      <c r="J107" s="63">
        <f t="shared" si="9"/>
        <v>700</v>
      </c>
    </row>
    <row r="108" spans="2:10" s="57" customFormat="1" ht="15.75" customHeight="1" x14ac:dyDescent="0.35">
      <c r="B108" s="55"/>
      <c r="C108" s="53" t="s">
        <v>12</v>
      </c>
      <c r="D108" s="101"/>
      <c r="E108" s="101"/>
      <c r="F108" s="244">
        <v>14550</v>
      </c>
      <c r="G108" s="244">
        <v>10000</v>
      </c>
      <c r="H108" s="101"/>
      <c r="I108" s="101"/>
      <c r="J108" s="63">
        <f t="shared" si="9"/>
        <v>24550</v>
      </c>
    </row>
    <row r="109" spans="2:10" x14ac:dyDescent="0.35">
      <c r="B109" s="57"/>
      <c r="C109" s="54" t="s">
        <v>13</v>
      </c>
      <c r="D109" s="101"/>
      <c r="E109" s="101"/>
      <c r="F109" s="244">
        <v>0</v>
      </c>
      <c r="G109" s="244"/>
      <c r="H109" s="101"/>
      <c r="I109" s="101"/>
      <c r="J109" s="63">
        <f t="shared" si="9"/>
        <v>0</v>
      </c>
    </row>
    <row r="110" spans="2:10" x14ac:dyDescent="0.35">
      <c r="B110" s="57"/>
      <c r="C110" s="53" t="s">
        <v>18</v>
      </c>
      <c r="D110" s="101"/>
      <c r="E110" s="101"/>
      <c r="F110" s="244">
        <v>1050</v>
      </c>
      <c r="G110" s="244"/>
      <c r="H110" s="101"/>
      <c r="I110" s="101"/>
      <c r="J110" s="63">
        <f t="shared" si="9"/>
        <v>1050</v>
      </c>
    </row>
    <row r="111" spans="2:10" x14ac:dyDescent="0.35">
      <c r="B111" s="57"/>
      <c r="C111" s="53" t="s">
        <v>14</v>
      </c>
      <c r="D111" s="101"/>
      <c r="E111" s="101"/>
      <c r="F111" s="244">
        <v>9500</v>
      </c>
      <c r="G111" s="244"/>
      <c r="H111" s="101"/>
      <c r="I111" s="101"/>
      <c r="J111" s="63">
        <f t="shared" si="9"/>
        <v>9500</v>
      </c>
    </row>
    <row r="112" spans="2:10" x14ac:dyDescent="0.35">
      <c r="C112" s="53" t="s">
        <v>183</v>
      </c>
      <c r="D112" s="101"/>
      <c r="E112" s="101"/>
      <c r="F112" s="244">
        <v>700</v>
      </c>
      <c r="G112" s="244"/>
      <c r="H112" s="101"/>
      <c r="I112" s="101"/>
      <c r="J112" s="63">
        <f t="shared" si="9"/>
        <v>700</v>
      </c>
    </row>
    <row r="113" spans="2:10" x14ac:dyDescent="0.35">
      <c r="C113" s="58" t="s">
        <v>186</v>
      </c>
      <c r="D113" s="69">
        <f>SUM(D106:D112)</f>
        <v>0</v>
      </c>
      <c r="E113" s="69">
        <f>SUM(E106:E112)</f>
        <v>0</v>
      </c>
      <c r="F113" s="69">
        <f>SUM(F106:F112)</f>
        <v>30000</v>
      </c>
      <c r="G113" s="69">
        <f>SUM(G106:G112)</f>
        <v>10000</v>
      </c>
      <c r="H113" s="69"/>
      <c r="I113" s="69"/>
      <c r="J113" s="63">
        <f t="shared" si="9"/>
        <v>40000</v>
      </c>
    </row>
    <row r="114" spans="2:10" s="57" customFormat="1" x14ac:dyDescent="0.35">
      <c r="C114" s="73"/>
      <c r="D114" s="74"/>
      <c r="E114" s="74"/>
      <c r="F114" s="74"/>
      <c r="G114" s="74">
        <f>+G105-G113</f>
        <v>0</v>
      </c>
      <c r="H114" s="74"/>
      <c r="I114" s="74"/>
      <c r="J114" s="75"/>
    </row>
    <row r="115" spans="2:10" x14ac:dyDescent="0.35">
      <c r="C115" s="358" t="s">
        <v>101</v>
      </c>
      <c r="D115" s="359"/>
      <c r="E115" s="359"/>
      <c r="F115" s="359"/>
      <c r="G115" s="359"/>
      <c r="H115" s="359"/>
      <c r="I115" s="359"/>
      <c r="J115" s="360"/>
    </row>
    <row r="116" spans="2:10" ht="21.75" customHeight="1" thickBot="1" x14ac:dyDescent="0.4">
      <c r="C116" s="66" t="s">
        <v>184</v>
      </c>
      <c r="D116" s="67">
        <f>'1) Budget Table'!D119</f>
        <v>0</v>
      </c>
      <c r="E116" s="67">
        <f>'1) Budget Table'!E119</f>
        <v>0</v>
      </c>
      <c r="F116" s="67">
        <f>'1) Budget Table'!F119</f>
        <v>244331.54</v>
      </c>
      <c r="G116" s="274">
        <f>'1) Budget Table'!G119</f>
        <v>85000</v>
      </c>
      <c r="H116" s="67"/>
      <c r="I116" s="67"/>
      <c r="J116" s="68">
        <f t="shared" ref="J116:J124" si="10">SUM(D116:I116)</f>
        <v>329331.54000000004</v>
      </c>
    </row>
    <row r="117" spans="2:10" ht="15.75" customHeight="1" x14ac:dyDescent="0.35">
      <c r="C117" s="64" t="s">
        <v>10</v>
      </c>
      <c r="D117" s="99"/>
      <c r="E117" s="100"/>
      <c r="F117" s="243">
        <v>40246</v>
      </c>
      <c r="G117" s="100">
        <v>13000</v>
      </c>
      <c r="H117" s="100"/>
      <c r="I117" s="100"/>
      <c r="J117" s="65">
        <f t="shared" si="10"/>
        <v>53246</v>
      </c>
    </row>
    <row r="118" spans="2:10" ht="15.75" customHeight="1" x14ac:dyDescent="0.35">
      <c r="B118" s="57"/>
      <c r="C118" s="53" t="s">
        <v>11</v>
      </c>
      <c r="D118" s="101"/>
      <c r="E118" s="20"/>
      <c r="F118" s="244">
        <v>7738.98</v>
      </c>
      <c r="G118" s="20">
        <f>1857</f>
        <v>1857</v>
      </c>
      <c r="H118" s="20"/>
      <c r="I118" s="20"/>
      <c r="J118" s="63">
        <f t="shared" si="10"/>
        <v>9595.98</v>
      </c>
    </row>
    <row r="119" spans="2:10" ht="15.75" customHeight="1" x14ac:dyDescent="0.35">
      <c r="C119" s="53" t="s">
        <v>12</v>
      </c>
      <c r="D119" s="101"/>
      <c r="E119" s="101"/>
      <c r="F119" s="244">
        <v>5000</v>
      </c>
      <c r="G119" s="276">
        <v>2000</v>
      </c>
      <c r="H119" s="101"/>
      <c r="I119" s="101"/>
      <c r="J119" s="63">
        <f t="shared" si="10"/>
        <v>7000</v>
      </c>
    </row>
    <row r="120" spans="2:10" x14ac:dyDescent="0.35">
      <c r="C120" s="54" t="s">
        <v>13</v>
      </c>
      <c r="D120" s="101"/>
      <c r="E120" s="101"/>
      <c r="F120" s="244">
        <v>143681.01999999999</v>
      </c>
      <c r="G120" s="276"/>
      <c r="H120" s="101"/>
      <c r="I120" s="101"/>
      <c r="J120" s="63">
        <f t="shared" si="10"/>
        <v>143681.01999999999</v>
      </c>
    </row>
    <row r="121" spans="2:10" x14ac:dyDescent="0.35">
      <c r="C121" s="53" t="s">
        <v>18</v>
      </c>
      <c r="D121" s="101"/>
      <c r="E121" s="101"/>
      <c r="F121" s="244">
        <v>9930</v>
      </c>
      <c r="G121" s="276"/>
      <c r="H121" s="101"/>
      <c r="I121" s="101"/>
      <c r="J121" s="63">
        <f t="shared" si="10"/>
        <v>9930</v>
      </c>
    </row>
    <row r="122" spans="2:10" ht="25.5" customHeight="1" x14ac:dyDescent="0.35">
      <c r="C122" s="53" t="s">
        <v>14</v>
      </c>
      <c r="D122" s="101"/>
      <c r="E122" s="101"/>
      <c r="F122" s="244">
        <v>15000</v>
      </c>
      <c r="G122" s="276">
        <f>63000-2904</f>
        <v>60096</v>
      </c>
      <c r="H122" s="101"/>
      <c r="I122" s="101"/>
      <c r="J122" s="63">
        <f t="shared" si="10"/>
        <v>75096</v>
      </c>
    </row>
    <row r="123" spans="2:10" x14ac:dyDescent="0.35">
      <c r="B123" s="57"/>
      <c r="C123" s="53" t="s">
        <v>183</v>
      </c>
      <c r="D123" s="101"/>
      <c r="E123" s="101"/>
      <c r="F123" s="244">
        <v>22735.54</v>
      </c>
      <c r="G123" s="276">
        <f>2904+5143</f>
        <v>8047</v>
      </c>
      <c r="H123" s="101"/>
      <c r="I123" s="101"/>
      <c r="J123" s="63">
        <f t="shared" si="10"/>
        <v>30782.54</v>
      </c>
    </row>
    <row r="124" spans="2:10" ht="15.75" customHeight="1" x14ac:dyDescent="0.35">
      <c r="C124" s="58" t="s">
        <v>186</v>
      </c>
      <c r="D124" s="69">
        <f>SUM(D117:D123)</f>
        <v>0</v>
      </c>
      <c r="E124" s="69">
        <f>SUM(E117:E123)</f>
        <v>0</v>
      </c>
      <c r="F124" s="69">
        <f>SUM(F117:F123)</f>
        <v>244331.54</v>
      </c>
      <c r="G124" s="275">
        <f>SUM(G117:G123)</f>
        <v>85000</v>
      </c>
      <c r="H124" s="69"/>
      <c r="I124" s="69"/>
      <c r="J124" s="63">
        <f t="shared" si="10"/>
        <v>329331.54000000004</v>
      </c>
    </row>
    <row r="125" spans="2:10" ht="25.5" customHeight="1" x14ac:dyDescent="0.35">
      <c r="D125" s="55"/>
      <c r="E125" s="55"/>
      <c r="F125" s="55"/>
      <c r="G125" s="74">
        <f>+G116-G124</f>
        <v>0</v>
      </c>
      <c r="H125" s="55"/>
      <c r="I125" s="55"/>
    </row>
    <row r="126" spans="2:10" x14ac:dyDescent="0.35">
      <c r="B126" s="358" t="s">
        <v>194</v>
      </c>
      <c r="C126" s="359"/>
      <c r="D126" s="359"/>
      <c r="E126" s="359"/>
      <c r="F126" s="359"/>
      <c r="G126" s="359"/>
      <c r="H126" s="359"/>
      <c r="I126" s="359"/>
      <c r="J126" s="360"/>
    </row>
    <row r="127" spans="2:10" x14ac:dyDescent="0.35">
      <c r="C127" s="358" t="s">
        <v>103</v>
      </c>
      <c r="D127" s="359"/>
      <c r="E127" s="359"/>
      <c r="F127" s="359"/>
      <c r="G127" s="359"/>
      <c r="H127" s="359"/>
      <c r="I127" s="359"/>
      <c r="J127" s="360"/>
    </row>
    <row r="128" spans="2:10" ht="22.5" customHeight="1" thickBot="1" x14ac:dyDescent="0.4">
      <c r="C128" s="66" t="s">
        <v>184</v>
      </c>
      <c r="D128" s="67">
        <f>'1) Budget Table'!D126</f>
        <v>163411</v>
      </c>
      <c r="E128" s="67">
        <f>'1) Budget Table'!E126</f>
        <v>163934.58000000002</v>
      </c>
      <c r="F128" s="67">
        <f>'1) Budget Table'!F126</f>
        <v>0</v>
      </c>
      <c r="G128" s="67">
        <f>'1) Budget Table'!G126</f>
        <v>0</v>
      </c>
      <c r="H128" s="67"/>
      <c r="I128" s="67"/>
      <c r="J128" s="68">
        <f t="shared" ref="J128:J136" si="11">SUM(D128:I128)</f>
        <v>327345.58</v>
      </c>
    </row>
    <row r="129" spans="3:10" x14ac:dyDescent="0.35">
      <c r="C129" s="64" t="s">
        <v>10</v>
      </c>
      <c r="D129" s="99"/>
      <c r="E129" s="100"/>
      <c r="F129" s="250"/>
      <c r="G129" s="251"/>
      <c r="H129" s="100"/>
      <c r="I129" s="100"/>
      <c r="J129" s="65">
        <f t="shared" si="11"/>
        <v>0</v>
      </c>
    </row>
    <row r="130" spans="3:10" x14ac:dyDescent="0.35">
      <c r="C130" s="53" t="s">
        <v>11</v>
      </c>
      <c r="D130" s="101"/>
      <c r="E130" s="20"/>
      <c r="F130" s="252"/>
      <c r="G130" s="253"/>
      <c r="H130" s="20"/>
      <c r="I130" s="20"/>
      <c r="J130" s="63">
        <f t="shared" si="11"/>
        <v>0</v>
      </c>
    </row>
    <row r="131" spans="3:10" ht="15.75" customHeight="1" x14ac:dyDescent="0.35">
      <c r="C131" s="53" t="s">
        <v>12</v>
      </c>
      <c r="D131" s="101"/>
      <c r="E131" s="101"/>
      <c r="F131" s="252"/>
      <c r="G131" s="252"/>
      <c r="H131" s="101"/>
      <c r="I131" s="101"/>
      <c r="J131" s="63">
        <f t="shared" si="11"/>
        <v>0</v>
      </c>
    </row>
    <row r="132" spans="3:10" x14ac:dyDescent="0.35">
      <c r="C132" s="54" t="s">
        <v>13</v>
      </c>
      <c r="D132" s="101">
        <v>163411</v>
      </c>
      <c r="E132" s="101">
        <v>150000</v>
      </c>
      <c r="F132" s="252"/>
      <c r="G132" s="252"/>
      <c r="H132" s="101"/>
      <c r="I132" s="101"/>
      <c r="J132" s="63">
        <f t="shared" si="11"/>
        <v>313411</v>
      </c>
    </row>
    <row r="133" spans="3:10" x14ac:dyDescent="0.35">
      <c r="C133" s="53" t="s">
        <v>18</v>
      </c>
      <c r="D133" s="101"/>
      <c r="E133" s="101">
        <v>13934.58</v>
      </c>
      <c r="F133" s="252"/>
      <c r="G133" s="252"/>
      <c r="H133" s="101"/>
      <c r="I133" s="101"/>
      <c r="J133" s="63">
        <f t="shared" si="11"/>
        <v>13934.58</v>
      </c>
    </row>
    <row r="134" spans="3:10" x14ac:dyDescent="0.35">
      <c r="C134" s="53" t="s">
        <v>14</v>
      </c>
      <c r="D134" s="101"/>
      <c r="E134" s="101"/>
      <c r="F134" s="252"/>
      <c r="G134" s="252"/>
      <c r="H134" s="101"/>
      <c r="I134" s="101"/>
      <c r="J134" s="63">
        <f t="shared" si="11"/>
        <v>0</v>
      </c>
    </row>
    <row r="135" spans="3:10" x14ac:dyDescent="0.35">
      <c r="C135" s="53" t="s">
        <v>183</v>
      </c>
      <c r="D135" s="101"/>
      <c r="E135" s="101"/>
      <c r="F135" s="252"/>
      <c r="G135" s="252"/>
      <c r="H135" s="101"/>
      <c r="I135" s="101"/>
      <c r="J135" s="63">
        <f t="shared" si="11"/>
        <v>0</v>
      </c>
    </row>
    <row r="136" spans="3:10" x14ac:dyDescent="0.35">
      <c r="C136" s="58" t="s">
        <v>186</v>
      </c>
      <c r="D136" s="69">
        <f>SUM(D129:D135)</f>
        <v>163411</v>
      </c>
      <c r="E136" s="69">
        <f>SUM(E129:E135)</f>
        <v>163934.57999999999</v>
      </c>
      <c r="F136" s="69">
        <f>SUM(F129:F135)</f>
        <v>0</v>
      </c>
      <c r="G136" s="69">
        <f>SUM(G129:G135)</f>
        <v>0</v>
      </c>
      <c r="H136" s="69"/>
      <c r="I136" s="69"/>
      <c r="J136" s="63">
        <f t="shared" si="11"/>
        <v>327345.57999999996</v>
      </c>
    </row>
    <row r="137" spans="3:10" s="57" customFormat="1" x14ac:dyDescent="0.35">
      <c r="C137" s="73"/>
      <c r="D137" s="74"/>
      <c r="E137" s="74"/>
      <c r="F137" s="74"/>
      <c r="G137" s="74"/>
      <c r="H137" s="74"/>
      <c r="I137" s="74"/>
      <c r="J137" s="75"/>
    </row>
    <row r="138" spans="3:10" ht="15.75" customHeight="1" x14ac:dyDescent="0.35">
      <c r="C138" s="358" t="s">
        <v>195</v>
      </c>
      <c r="D138" s="359"/>
      <c r="E138" s="359"/>
      <c r="F138" s="359"/>
      <c r="G138" s="359"/>
      <c r="H138" s="359"/>
      <c r="I138" s="359"/>
      <c r="J138" s="360"/>
    </row>
    <row r="139" spans="3:10" ht="21.75" customHeight="1" thickBot="1" x14ac:dyDescent="0.4">
      <c r="C139" s="66" t="s">
        <v>184</v>
      </c>
      <c r="D139" s="67">
        <f>'1) Budget Table'!D137</f>
        <v>0</v>
      </c>
      <c r="E139" s="67">
        <f>'1) Budget Table'!E137</f>
        <v>0</v>
      </c>
      <c r="F139" s="67">
        <f>'1) Budget Table'!F137</f>
        <v>359436.82</v>
      </c>
      <c r="G139" s="274">
        <f>'1) Budget Table'!G137</f>
        <v>155636.64000000001</v>
      </c>
      <c r="H139" s="67"/>
      <c r="I139" s="67"/>
      <c r="J139" s="68">
        <f t="shared" ref="J139:J147" si="12">SUM(D139:I139)</f>
        <v>515073.46</v>
      </c>
    </row>
    <row r="140" spans="3:10" x14ac:dyDescent="0.35">
      <c r="C140" s="64" t="s">
        <v>10</v>
      </c>
      <c r="D140" s="99"/>
      <c r="E140" s="100"/>
      <c r="F140" s="254">
        <v>64826.36</v>
      </c>
      <c r="G140" s="277">
        <v>34517</v>
      </c>
      <c r="H140" s="100"/>
      <c r="I140" s="100"/>
      <c r="J140" s="65">
        <f t="shared" si="12"/>
        <v>99343.360000000001</v>
      </c>
    </row>
    <row r="141" spans="3:10" x14ac:dyDescent="0.35">
      <c r="C141" s="53" t="s">
        <v>11</v>
      </c>
      <c r="D141" s="101"/>
      <c r="E141" s="20"/>
      <c r="F141" s="255">
        <v>10600</v>
      </c>
      <c r="G141" s="256">
        <v>1243</v>
      </c>
      <c r="H141" s="20"/>
      <c r="I141" s="20"/>
      <c r="J141" s="63">
        <f t="shared" si="12"/>
        <v>11843</v>
      </c>
    </row>
    <row r="142" spans="3:10" ht="31" x14ac:dyDescent="0.35">
      <c r="C142" s="53" t="s">
        <v>12</v>
      </c>
      <c r="D142" s="101"/>
      <c r="E142" s="101"/>
      <c r="F142" s="255">
        <v>20000</v>
      </c>
      <c r="G142" s="278">
        <v>1148</v>
      </c>
      <c r="H142" s="101"/>
      <c r="I142" s="101"/>
      <c r="J142" s="63">
        <f t="shared" si="12"/>
        <v>21148</v>
      </c>
    </row>
    <row r="143" spans="3:10" x14ac:dyDescent="0.35">
      <c r="C143" s="54" t="s">
        <v>13</v>
      </c>
      <c r="D143" s="101"/>
      <c r="E143" s="101"/>
      <c r="F143" s="255">
        <v>177453</v>
      </c>
      <c r="G143" s="278"/>
      <c r="H143" s="101"/>
      <c r="I143" s="101"/>
      <c r="J143" s="63">
        <f t="shared" si="12"/>
        <v>177453</v>
      </c>
    </row>
    <row r="144" spans="3:10" x14ac:dyDescent="0.35">
      <c r="C144" s="53" t="s">
        <v>18</v>
      </c>
      <c r="D144" s="101"/>
      <c r="E144" s="101"/>
      <c r="F144" s="255">
        <v>10000</v>
      </c>
      <c r="G144" s="278">
        <v>3445</v>
      </c>
      <c r="H144" s="101"/>
      <c r="I144" s="101"/>
      <c r="J144" s="63">
        <f t="shared" si="12"/>
        <v>13445</v>
      </c>
    </row>
    <row r="145" spans="3:11" x14ac:dyDescent="0.35">
      <c r="C145" s="53" t="s">
        <v>14</v>
      </c>
      <c r="D145" s="101"/>
      <c r="E145" s="101"/>
      <c r="F145" s="255">
        <v>16000</v>
      </c>
      <c r="G145" s="278">
        <v>87121.64</v>
      </c>
      <c r="H145" s="101"/>
      <c r="I145" s="101"/>
      <c r="J145" s="63">
        <f t="shared" si="12"/>
        <v>103121.64</v>
      </c>
    </row>
    <row r="146" spans="3:11" x14ac:dyDescent="0.35">
      <c r="C146" s="53" t="s">
        <v>183</v>
      </c>
      <c r="D146" s="101"/>
      <c r="E146" s="101"/>
      <c r="F146" s="255">
        <v>60557.46</v>
      </c>
      <c r="G146" s="278">
        <v>28162</v>
      </c>
      <c r="H146" s="101"/>
      <c r="I146" s="101"/>
      <c r="J146" s="63">
        <f t="shared" si="12"/>
        <v>88719.459999999992</v>
      </c>
    </row>
    <row r="147" spans="3:11" x14ac:dyDescent="0.35">
      <c r="C147" s="58" t="s">
        <v>186</v>
      </c>
      <c r="D147" s="69">
        <f>SUM(D140:D146)</f>
        <v>0</v>
      </c>
      <c r="E147" s="69">
        <f>SUM(E140:E146)</f>
        <v>0</v>
      </c>
      <c r="F147" s="69">
        <f>SUM(F140:F146)</f>
        <v>359436.82</v>
      </c>
      <c r="G147" s="275">
        <f>SUM(G140:G146)</f>
        <v>155636.64000000001</v>
      </c>
      <c r="H147" s="69"/>
      <c r="I147" s="69"/>
      <c r="J147" s="63">
        <f t="shared" si="12"/>
        <v>515073.46</v>
      </c>
      <c r="K147" s="257"/>
    </row>
    <row r="148" spans="3:11" s="57" customFormat="1" x14ac:dyDescent="0.35">
      <c r="C148" s="73"/>
      <c r="D148" s="74"/>
      <c r="E148" s="74"/>
      <c r="F148" s="74"/>
      <c r="G148" s="74">
        <f>+G139-G147</f>
        <v>0</v>
      </c>
      <c r="H148" s="74"/>
      <c r="I148" s="74"/>
      <c r="J148" s="75"/>
    </row>
    <row r="149" spans="3:11" x14ac:dyDescent="0.35">
      <c r="C149" s="358" t="s">
        <v>120</v>
      </c>
      <c r="D149" s="359"/>
      <c r="E149" s="359"/>
      <c r="F149" s="359"/>
      <c r="G149" s="359"/>
      <c r="H149" s="359"/>
      <c r="I149" s="359"/>
      <c r="J149" s="360"/>
    </row>
    <row r="150" spans="3:11" ht="21" customHeight="1" thickBot="1" x14ac:dyDescent="0.4">
      <c r="C150" s="66" t="s">
        <v>184</v>
      </c>
      <c r="D150" s="67">
        <f>'1) Budget Table'!D147</f>
        <v>0</v>
      </c>
      <c r="E150" s="67">
        <f>'1) Budget Table'!E147</f>
        <v>0</v>
      </c>
      <c r="F150" s="67">
        <f>'1) Budget Table'!F147</f>
        <v>0</v>
      </c>
      <c r="G150" s="274">
        <f>'1) Budget Table'!G147</f>
        <v>10000</v>
      </c>
      <c r="H150" s="67"/>
      <c r="I150" s="67"/>
      <c r="J150" s="68">
        <f t="shared" ref="J150:J158" si="13">SUM(D150:I150)</f>
        <v>10000</v>
      </c>
    </row>
    <row r="151" spans="3:11" x14ac:dyDescent="0.35">
      <c r="C151" s="64" t="s">
        <v>10</v>
      </c>
      <c r="D151" s="99"/>
      <c r="E151" s="100"/>
      <c r="F151" s="100"/>
      <c r="G151" s="279">
        <v>0</v>
      </c>
      <c r="H151" s="100"/>
      <c r="I151" s="100"/>
      <c r="J151" s="65">
        <f t="shared" si="13"/>
        <v>0</v>
      </c>
    </row>
    <row r="152" spans="3:11" x14ac:dyDescent="0.35">
      <c r="C152" s="53" t="s">
        <v>11</v>
      </c>
      <c r="D152" s="101"/>
      <c r="E152" s="20"/>
      <c r="F152" s="20"/>
      <c r="G152" s="280"/>
      <c r="H152" s="20"/>
      <c r="I152" s="20"/>
      <c r="J152" s="63">
        <f t="shared" si="13"/>
        <v>0</v>
      </c>
    </row>
    <row r="153" spans="3:11" ht="31" x14ac:dyDescent="0.35">
      <c r="C153" s="53" t="s">
        <v>12</v>
      </c>
      <c r="D153" s="101"/>
      <c r="E153" s="101"/>
      <c r="F153" s="101"/>
      <c r="G153" s="280">
        <v>10000</v>
      </c>
      <c r="H153" s="101"/>
      <c r="I153" s="101"/>
      <c r="J153" s="63">
        <f t="shared" si="13"/>
        <v>10000</v>
      </c>
    </row>
    <row r="154" spans="3:11" x14ac:dyDescent="0.35">
      <c r="C154" s="54" t="s">
        <v>13</v>
      </c>
      <c r="D154" s="101"/>
      <c r="E154" s="101"/>
      <c r="F154" s="101"/>
      <c r="G154" s="280"/>
      <c r="H154" s="101"/>
      <c r="I154" s="101"/>
      <c r="J154" s="63">
        <f t="shared" si="13"/>
        <v>0</v>
      </c>
    </row>
    <row r="155" spans="3:11" x14ac:dyDescent="0.35">
      <c r="C155" s="53" t="s">
        <v>18</v>
      </c>
      <c r="D155" s="101"/>
      <c r="E155" s="101"/>
      <c r="F155" s="101"/>
      <c r="G155" s="280"/>
      <c r="H155" s="101"/>
      <c r="I155" s="101"/>
      <c r="J155" s="63">
        <f t="shared" si="13"/>
        <v>0</v>
      </c>
    </row>
    <row r="156" spans="3:11" x14ac:dyDescent="0.35">
      <c r="C156" s="53" t="s">
        <v>14</v>
      </c>
      <c r="D156" s="101"/>
      <c r="E156" s="101"/>
      <c r="F156" s="101"/>
      <c r="G156" s="280"/>
      <c r="H156" s="101"/>
      <c r="I156" s="101"/>
      <c r="J156" s="63">
        <f t="shared" si="13"/>
        <v>0</v>
      </c>
    </row>
    <row r="157" spans="3:11" x14ac:dyDescent="0.35">
      <c r="C157" s="53" t="s">
        <v>183</v>
      </c>
      <c r="D157" s="101"/>
      <c r="E157" s="101"/>
      <c r="F157" s="101"/>
      <c r="G157" s="280"/>
      <c r="H157" s="101"/>
      <c r="I157" s="101"/>
      <c r="J157" s="63">
        <f t="shared" si="13"/>
        <v>0</v>
      </c>
    </row>
    <row r="158" spans="3:11" x14ac:dyDescent="0.35">
      <c r="C158" s="58" t="s">
        <v>186</v>
      </c>
      <c r="D158" s="69">
        <f>SUM(D151:D157)</f>
        <v>0</v>
      </c>
      <c r="E158" s="69">
        <f>SUM(E151:E157)</f>
        <v>0</v>
      </c>
      <c r="F158" s="69">
        <f>SUM(F151:F157)</f>
        <v>0</v>
      </c>
      <c r="G158" s="275">
        <f>SUM(G151:G157)</f>
        <v>10000</v>
      </c>
      <c r="H158" s="69"/>
      <c r="I158" s="69"/>
      <c r="J158" s="63">
        <f t="shared" si="13"/>
        <v>10000</v>
      </c>
    </row>
    <row r="159" spans="3:11" s="57" customFormat="1" x14ac:dyDescent="0.35">
      <c r="C159" s="73"/>
      <c r="D159" s="74"/>
      <c r="E159" s="74"/>
      <c r="F159" s="74"/>
      <c r="G159" s="74">
        <f>+G150-G158</f>
        <v>0</v>
      </c>
      <c r="H159" s="74"/>
      <c r="I159" s="74"/>
      <c r="J159" s="75"/>
    </row>
    <row r="160" spans="3:11" x14ac:dyDescent="0.35">
      <c r="C160" s="358" t="s">
        <v>129</v>
      </c>
      <c r="D160" s="359"/>
      <c r="E160" s="359"/>
      <c r="F160" s="359"/>
      <c r="G160" s="359"/>
      <c r="H160" s="359"/>
      <c r="I160" s="359"/>
      <c r="J160" s="360"/>
    </row>
    <row r="161" spans="2:10" ht="24" customHeight="1" thickBot="1" x14ac:dyDescent="0.4">
      <c r="C161" s="66" t="s">
        <v>184</v>
      </c>
      <c r="D161" s="67">
        <f>'1) Budget Table'!D157</f>
        <v>0</v>
      </c>
      <c r="E161" s="67">
        <f>'1) Budget Table'!E157</f>
        <v>0</v>
      </c>
      <c r="F161" s="67">
        <f>'1) Budget Table'!F157</f>
        <v>0</v>
      </c>
      <c r="G161" s="67"/>
      <c r="H161" s="67"/>
      <c r="I161" s="67"/>
      <c r="J161" s="68">
        <f t="shared" ref="J161:J169" si="14">SUM(D161:I161)</f>
        <v>0</v>
      </c>
    </row>
    <row r="162" spans="2:10" ht="15.75" customHeight="1" x14ac:dyDescent="0.35">
      <c r="C162" s="64" t="s">
        <v>10</v>
      </c>
      <c r="D162" s="99"/>
      <c r="E162" s="100"/>
      <c r="F162" s="100"/>
      <c r="G162" s="100"/>
      <c r="H162" s="100"/>
      <c r="I162" s="100"/>
      <c r="J162" s="65">
        <f t="shared" si="14"/>
        <v>0</v>
      </c>
    </row>
    <row r="163" spans="2:10" x14ac:dyDescent="0.35">
      <c r="C163" s="53" t="s">
        <v>11</v>
      </c>
      <c r="D163" s="101"/>
      <c r="E163" s="20"/>
      <c r="F163" s="20"/>
      <c r="G163" s="20"/>
      <c r="H163" s="20"/>
      <c r="I163" s="20"/>
      <c r="J163" s="63">
        <f t="shared" si="14"/>
        <v>0</v>
      </c>
    </row>
    <row r="164" spans="2:10" ht="15.75" customHeight="1" x14ac:dyDescent="0.35">
      <c r="C164" s="53" t="s">
        <v>12</v>
      </c>
      <c r="D164" s="101"/>
      <c r="E164" s="101"/>
      <c r="F164" s="101"/>
      <c r="G164" s="101"/>
      <c r="H164" s="101"/>
      <c r="I164" s="101"/>
      <c r="J164" s="63">
        <f t="shared" si="14"/>
        <v>0</v>
      </c>
    </row>
    <row r="165" spans="2:10" x14ac:dyDescent="0.35">
      <c r="C165" s="54" t="s">
        <v>13</v>
      </c>
      <c r="D165" s="101"/>
      <c r="E165" s="101"/>
      <c r="F165" s="101"/>
      <c r="G165" s="101"/>
      <c r="H165" s="101"/>
      <c r="I165" s="101"/>
      <c r="J165" s="63">
        <f t="shared" si="14"/>
        <v>0</v>
      </c>
    </row>
    <row r="166" spans="2:10" x14ac:dyDescent="0.35">
      <c r="C166" s="53" t="s">
        <v>18</v>
      </c>
      <c r="D166" s="101"/>
      <c r="E166" s="101"/>
      <c r="F166" s="101"/>
      <c r="G166" s="101"/>
      <c r="H166" s="101"/>
      <c r="I166" s="101"/>
      <c r="J166" s="63">
        <f t="shared" si="14"/>
        <v>0</v>
      </c>
    </row>
    <row r="167" spans="2:10" ht="15.75" customHeight="1" x14ac:dyDescent="0.35">
      <c r="C167" s="53" t="s">
        <v>14</v>
      </c>
      <c r="D167" s="101"/>
      <c r="E167" s="101"/>
      <c r="F167" s="101"/>
      <c r="G167" s="101"/>
      <c r="H167" s="101"/>
      <c r="I167" s="101"/>
      <c r="J167" s="63">
        <f t="shared" si="14"/>
        <v>0</v>
      </c>
    </row>
    <row r="168" spans="2:10" x14ac:dyDescent="0.35">
      <c r="C168" s="53" t="s">
        <v>183</v>
      </c>
      <c r="D168" s="101"/>
      <c r="E168" s="101"/>
      <c r="F168" s="101"/>
      <c r="G168" s="101"/>
      <c r="H168" s="101"/>
      <c r="I168" s="101"/>
      <c r="J168" s="63">
        <f t="shared" si="14"/>
        <v>0</v>
      </c>
    </row>
    <row r="169" spans="2:10" x14ac:dyDescent="0.35">
      <c r="C169" s="58" t="s">
        <v>186</v>
      </c>
      <c r="D169" s="69">
        <f>SUM(D162:D168)</f>
        <v>0</v>
      </c>
      <c r="E169" s="69">
        <f>SUM(E162:E168)</f>
        <v>0</v>
      </c>
      <c r="F169" s="69">
        <f>SUM(F162:F168)</f>
        <v>0</v>
      </c>
      <c r="G169" s="69"/>
      <c r="H169" s="69"/>
      <c r="I169" s="69"/>
      <c r="J169" s="63">
        <f t="shared" si="14"/>
        <v>0</v>
      </c>
    </row>
    <row r="171" spans="2:10" x14ac:dyDescent="0.35">
      <c r="B171" s="358" t="s">
        <v>196</v>
      </c>
      <c r="C171" s="359"/>
      <c r="D171" s="359"/>
      <c r="E171" s="359"/>
      <c r="F171" s="359"/>
      <c r="G171" s="359"/>
      <c r="H171" s="359"/>
      <c r="I171" s="359"/>
      <c r="J171" s="360"/>
    </row>
    <row r="172" spans="2:10" x14ac:dyDescent="0.35">
      <c r="C172" s="358" t="s">
        <v>139</v>
      </c>
      <c r="D172" s="359"/>
      <c r="E172" s="359"/>
      <c r="F172" s="359"/>
      <c r="G172" s="359"/>
      <c r="H172" s="359"/>
      <c r="I172" s="359"/>
      <c r="J172" s="360"/>
    </row>
    <row r="173" spans="2:10" ht="24" customHeight="1" thickBot="1" x14ac:dyDescent="0.4">
      <c r="C173" s="66" t="s">
        <v>184</v>
      </c>
      <c r="D173" s="67">
        <f>'1) Budget Table'!D169</f>
        <v>0</v>
      </c>
      <c r="E173" s="67">
        <f>'1) Budget Table'!E169</f>
        <v>0</v>
      </c>
      <c r="F173" s="67">
        <f>'1) Budget Table'!F169</f>
        <v>0</v>
      </c>
      <c r="G173" s="67"/>
      <c r="H173" s="67"/>
      <c r="I173" s="67"/>
      <c r="J173" s="68">
        <f t="shared" ref="J173:J181" si="15">SUM(D173:I173)</f>
        <v>0</v>
      </c>
    </row>
    <row r="174" spans="2:10" ht="24.75" customHeight="1" x14ac:dyDescent="0.35">
      <c r="C174" s="64" t="s">
        <v>10</v>
      </c>
      <c r="D174" s="99"/>
      <c r="E174" s="100"/>
      <c r="F174" s="100"/>
      <c r="G174" s="100"/>
      <c r="H174" s="100"/>
      <c r="I174" s="100"/>
      <c r="J174" s="65">
        <f t="shared" si="15"/>
        <v>0</v>
      </c>
    </row>
    <row r="175" spans="2:10" ht="15.75" customHeight="1" x14ac:dyDescent="0.35">
      <c r="C175" s="53" t="s">
        <v>11</v>
      </c>
      <c r="D175" s="101"/>
      <c r="E175" s="20"/>
      <c r="F175" s="20"/>
      <c r="G175" s="20"/>
      <c r="H175" s="20"/>
      <c r="I175" s="20"/>
      <c r="J175" s="63">
        <f t="shared" si="15"/>
        <v>0</v>
      </c>
    </row>
    <row r="176" spans="2:10" ht="15.75" customHeight="1" x14ac:dyDescent="0.35">
      <c r="C176" s="53" t="s">
        <v>12</v>
      </c>
      <c r="D176" s="101"/>
      <c r="E176" s="101"/>
      <c r="F176" s="101"/>
      <c r="G176" s="101"/>
      <c r="H176" s="101"/>
      <c r="I176" s="101"/>
      <c r="J176" s="63">
        <f t="shared" si="15"/>
        <v>0</v>
      </c>
    </row>
    <row r="177" spans="3:10" ht="15.75" customHeight="1" x14ac:dyDescent="0.35">
      <c r="C177" s="54" t="s">
        <v>13</v>
      </c>
      <c r="D177" s="101"/>
      <c r="E177" s="101"/>
      <c r="F177" s="101"/>
      <c r="G177" s="101"/>
      <c r="H177" s="101"/>
      <c r="I177" s="101"/>
      <c r="J177" s="63">
        <f t="shared" si="15"/>
        <v>0</v>
      </c>
    </row>
    <row r="178" spans="3:10" ht="15.75" customHeight="1" x14ac:dyDescent="0.35">
      <c r="C178" s="53" t="s">
        <v>18</v>
      </c>
      <c r="D178" s="101"/>
      <c r="E178" s="101"/>
      <c r="F178" s="101"/>
      <c r="G178" s="101"/>
      <c r="H178" s="101"/>
      <c r="I178" s="101"/>
      <c r="J178" s="63">
        <f t="shared" si="15"/>
        <v>0</v>
      </c>
    </row>
    <row r="179" spans="3:10" ht="15.75" customHeight="1" x14ac:dyDescent="0.35">
      <c r="C179" s="53" t="s">
        <v>14</v>
      </c>
      <c r="D179" s="101"/>
      <c r="E179" s="101"/>
      <c r="F179" s="101"/>
      <c r="G179" s="101"/>
      <c r="H179" s="101"/>
      <c r="I179" s="101"/>
      <c r="J179" s="63">
        <f t="shared" si="15"/>
        <v>0</v>
      </c>
    </row>
    <row r="180" spans="3:10" ht="15.75" customHeight="1" x14ac:dyDescent="0.35">
      <c r="C180" s="53" t="s">
        <v>183</v>
      </c>
      <c r="D180" s="101"/>
      <c r="E180" s="101"/>
      <c r="F180" s="101"/>
      <c r="G180" s="101"/>
      <c r="H180" s="101"/>
      <c r="I180" s="101"/>
      <c r="J180" s="63">
        <f t="shared" si="15"/>
        <v>0</v>
      </c>
    </row>
    <row r="181" spans="3:10" ht="15.75" customHeight="1" x14ac:dyDescent="0.35">
      <c r="C181" s="58" t="s">
        <v>186</v>
      </c>
      <c r="D181" s="69">
        <f>SUM(D174:D180)</f>
        <v>0</v>
      </c>
      <c r="E181" s="69">
        <f>SUM(E174:E180)</f>
        <v>0</v>
      </c>
      <c r="F181" s="69">
        <f>SUM(F174:F180)</f>
        <v>0</v>
      </c>
      <c r="G181" s="69"/>
      <c r="H181" s="69"/>
      <c r="I181" s="69"/>
      <c r="J181" s="63">
        <f t="shared" si="15"/>
        <v>0</v>
      </c>
    </row>
    <row r="182" spans="3:10" s="57" customFormat="1" ht="15.75" customHeight="1" x14ac:dyDescent="0.35">
      <c r="C182" s="73"/>
      <c r="D182" s="74"/>
      <c r="E182" s="74"/>
      <c r="F182" s="74"/>
      <c r="G182" s="74"/>
      <c r="H182" s="74"/>
      <c r="I182" s="74"/>
      <c r="J182" s="75"/>
    </row>
    <row r="183" spans="3:10" ht="15.75" customHeight="1" x14ac:dyDescent="0.35">
      <c r="C183" s="358" t="s">
        <v>148</v>
      </c>
      <c r="D183" s="359"/>
      <c r="E183" s="359"/>
      <c r="F183" s="359"/>
      <c r="G183" s="359"/>
      <c r="H183" s="359"/>
      <c r="I183" s="359"/>
      <c r="J183" s="360"/>
    </row>
    <row r="184" spans="3:10" ht="21" customHeight="1" thickBot="1" x14ac:dyDescent="0.4">
      <c r="C184" s="66" t="s">
        <v>184</v>
      </c>
      <c r="D184" s="67">
        <f>'1) Budget Table'!D179</f>
        <v>0</v>
      </c>
      <c r="E184" s="67">
        <f>'1) Budget Table'!E179</f>
        <v>0</v>
      </c>
      <c r="F184" s="67">
        <f>'1) Budget Table'!F179</f>
        <v>0</v>
      </c>
      <c r="G184" s="67"/>
      <c r="H184" s="67"/>
      <c r="I184" s="67"/>
      <c r="J184" s="68">
        <f t="shared" ref="J184:J192" si="16">SUM(D184:I184)</f>
        <v>0</v>
      </c>
    </row>
    <row r="185" spans="3:10" ht="15.75" customHeight="1" x14ac:dyDescent="0.35">
      <c r="C185" s="64" t="s">
        <v>10</v>
      </c>
      <c r="D185" s="99"/>
      <c r="E185" s="100"/>
      <c r="F185" s="100"/>
      <c r="G185" s="100"/>
      <c r="H185" s="100"/>
      <c r="I185" s="100"/>
      <c r="J185" s="65">
        <f t="shared" si="16"/>
        <v>0</v>
      </c>
    </row>
    <row r="186" spans="3:10" ht="15.75" customHeight="1" x14ac:dyDescent="0.35">
      <c r="C186" s="53" t="s">
        <v>11</v>
      </c>
      <c r="D186" s="101"/>
      <c r="E186" s="20"/>
      <c r="F186" s="20"/>
      <c r="G186" s="20"/>
      <c r="H186" s="20"/>
      <c r="I186" s="20"/>
      <c r="J186" s="63">
        <f t="shared" si="16"/>
        <v>0</v>
      </c>
    </row>
    <row r="187" spans="3:10" ht="15.75" customHeight="1" x14ac:dyDescent="0.35">
      <c r="C187" s="53" t="s">
        <v>12</v>
      </c>
      <c r="D187" s="101"/>
      <c r="E187" s="101"/>
      <c r="F187" s="101"/>
      <c r="G187" s="101"/>
      <c r="H187" s="101"/>
      <c r="I187" s="101"/>
      <c r="J187" s="63">
        <f t="shared" si="16"/>
        <v>0</v>
      </c>
    </row>
    <row r="188" spans="3:10" ht="15.75" customHeight="1" x14ac:dyDescent="0.35">
      <c r="C188" s="54" t="s">
        <v>13</v>
      </c>
      <c r="D188" s="101"/>
      <c r="E188" s="101"/>
      <c r="F188" s="101"/>
      <c r="G188" s="101"/>
      <c r="H188" s="101"/>
      <c r="I188" s="101"/>
      <c r="J188" s="63">
        <f t="shared" si="16"/>
        <v>0</v>
      </c>
    </row>
    <row r="189" spans="3:10" ht="15.75" customHeight="1" x14ac:dyDescent="0.35">
      <c r="C189" s="53" t="s">
        <v>18</v>
      </c>
      <c r="D189" s="101"/>
      <c r="E189" s="101"/>
      <c r="F189" s="101"/>
      <c r="G189" s="101"/>
      <c r="H189" s="101"/>
      <c r="I189" s="101"/>
      <c r="J189" s="63">
        <f t="shared" si="16"/>
        <v>0</v>
      </c>
    </row>
    <row r="190" spans="3:10" ht="15.75" customHeight="1" x14ac:dyDescent="0.35">
      <c r="C190" s="53" t="s">
        <v>14</v>
      </c>
      <c r="D190" s="101"/>
      <c r="E190" s="101"/>
      <c r="F190" s="101"/>
      <c r="G190" s="101"/>
      <c r="H190" s="101"/>
      <c r="I190" s="101"/>
      <c r="J190" s="63">
        <f t="shared" si="16"/>
        <v>0</v>
      </c>
    </row>
    <row r="191" spans="3:10" ht="15.75" customHeight="1" x14ac:dyDescent="0.35">
      <c r="C191" s="53" t="s">
        <v>183</v>
      </c>
      <c r="D191" s="101"/>
      <c r="E191" s="101"/>
      <c r="F191" s="101"/>
      <c r="G191" s="101"/>
      <c r="H191" s="101"/>
      <c r="I191" s="101"/>
      <c r="J191" s="63">
        <f t="shared" si="16"/>
        <v>0</v>
      </c>
    </row>
    <row r="192" spans="3:10" ht="15.75" customHeight="1" x14ac:dyDescent="0.35">
      <c r="C192" s="58" t="s">
        <v>186</v>
      </c>
      <c r="D192" s="69">
        <f>SUM(D185:D191)</f>
        <v>0</v>
      </c>
      <c r="E192" s="69">
        <f>SUM(E185:E191)</f>
        <v>0</v>
      </c>
      <c r="F192" s="69">
        <f>SUM(F185:F191)</f>
        <v>0</v>
      </c>
      <c r="G192" s="69"/>
      <c r="H192" s="69"/>
      <c r="I192" s="69"/>
      <c r="J192" s="63">
        <f t="shared" si="16"/>
        <v>0</v>
      </c>
    </row>
    <row r="193" spans="3:10" s="57" customFormat="1" ht="15.75" customHeight="1" x14ac:dyDescent="0.35">
      <c r="C193" s="73"/>
      <c r="D193" s="74"/>
      <c r="E193" s="74"/>
      <c r="F193" s="74"/>
      <c r="G193" s="74"/>
      <c r="H193" s="74"/>
      <c r="I193" s="74"/>
      <c r="J193" s="75"/>
    </row>
    <row r="194" spans="3:10" ht="15.75" customHeight="1" x14ac:dyDescent="0.35">
      <c r="C194" s="358" t="s">
        <v>157</v>
      </c>
      <c r="D194" s="359"/>
      <c r="E194" s="359"/>
      <c r="F194" s="359"/>
      <c r="G194" s="359"/>
      <c r="H194" s="359"/>
      <c r="I194" s="359"/>
      <c r="J194" s="360"/>
    </row>
    <row r="195" spans="3:10" ht="19.5" customHeight="1" thickBot="1" x14ac:dyDescent="0.4">
      <c r="C195" s="66" t="s">
        <v>184</v>
      </c>
      <c r="D195" s="67">
        <f>'1) Budget Table'!D189</f>
        <v>0</v>
      </c>
      <c r="E195" s="67">
        <f>'1) Budget Table'!E189</f>
        <v>0</v>
      </c>
      <c r="F195" s="67">
        <f>'1) Budget Table'!F189</f>
        <v>0</v>
      </c>
      <c r="G195" s="67"/>
      <c r="H195" s="67"/>
      <c r="I195" s="67"/>
      <c r="J195" s="68">
        <f t="shared" ref="J195:J203" si="17">SUM(D195:I195)</f>
        <v>0</v>
      </c>
    </row>
    <row r="196" spans="3:10" ht="15.75" customHeight="1" x14ac:dyDescent="0.35">
      <c r="C196" s="64" t="s">
        <v>10</v>
      </c>
      <c r="D196" s="99"/>
      <c r="E196" s="100"/>
      <c r="F196" s="100"/>
      <c r="G196" s="100"/>
      <c r="H196" s="100"/>
      <c r="I196" s="100"/>
      <c r="J196" s="65">
        <f t="shared" si="17"/>
        <v>0</v>
      </c>
    </row>
    <row r="197" spans="3:10" ht="15.75" customHeight="1" x14ac:dyDescent="0.35">
      <c r="C197" s="53" t="s">
        <v>11</v>
      </c>
      <c r="D197" s="101"/>
      <c r="E197" s="20"/>
      <c r="F197" s="20"/>
      <c r="G197" s="20"/>
      <c r="H197" s="20"/>
      <c r="I197" s="20"/>
      <c r="J197" s="63">
        <f t="shared" si="17"/>
        <v>0</v>
      </c>
    </row>
    <row r="198" spans="3:10" ht="15.75" customHeight="1" x14ac:dyDescent="0.35">
      <c r="C198" s="53" t="s">
        <v>12</v>
      </c>
      <c r="D198" s="101"/>
      <c r="E198" s="101"/>
      <c r="F198" s="101"/>
      <c r="G198" s="101"/>
      <c r="H198" s="101"/>
      <c r="I198" s="101"/>
      <c r="J198" s="63">
        <f t="shared" si="17"/>
        <v>0</v>
      </c>
    </row>
    <row r="199" spans="3:10" ht="15.75" customHeight="1" x14ac:dyDescent="0.35">
      <c r="C199" s="54" t="s">
        <v>13</v>
      </c>
      <c r="D199" s="101"/>
      <c r="E199" s="101"/>
      <c r="F199" s="101"/>
      <c r="G199" s="101"/>
      <c r="H199" s="101"/>
      <c r="I199" s="101"/>
      <c r="J199" s="63">
        <f t="shared" si="17"/>
        <v>0</v>
      </c>
    </row>
    <row r="200" spans="3:10" ht="15.75" customHeight="1" x14ac:dyDescent="0.35">
      <c r="C200" s="53" t="s">
        <v>18</v>
      </c>
      <c r="D200" s="101"/>
      <c r="E200" s="101"/>
      <c r="F200" s="101"/>
      <c r="G200" s="101"/>
      <c r="H200" s="101"/>
      <c r="I200" s="101"/>
      <c r="J200" s="63">
        <f t="shared" si="17"/>
        <v>0</v>
      </c>
    </row>
    <row r="201" spans="3:10" ht="15.75" customHeight="1" x14ac:dyDescent="0.35">
      <c r="C201" s="53" t="s">
        <v>14</v>
      </c>
      <c r="D201" s="101"/>
      <c r="E201" s="101"/>
      <c r="F201" s="101"/>
      <c r="G201" s="101"/>
      <c r="H201" s="101"/>
      <c r="I201" s="101"/>
      <c r="J201" s="63">
        <f t="shared" si="17"/>
        <v>0</v>
      </c>
    </row>
    <row r="202" spans="3:10" ht="15.75" customHeight="1" x14ac:dyDescent="0.35">
      <c r="C202" s="53" t="s">
        <v>183</v>
      </c>
      <c r="D202" s="101"/>
      <c r="E202" s="101"/>
      <c r="F202" s="101"/>
      <c r="G202" s="101"/>
      <c r="H202" s="101"/>
      <c r="I202" s="101"/>
      <c r="J202" s="63">
        <f t="shared" si="17"/>
        <v>0</v>
      </c>
    </row>
    <row r="203" spans="3:10" ht="15.75" customHeight="1" x14ac:dyDescent="0.35">
      <c r="C203" s="58" t="s">
        <v>186</v>
      </c>
      <c r="D203" s="69">
        <f>SUM(D196:D202)</f>
        <v>0</v>
      </c>
      <c r="E203" s="69">
        <f>SUM(E196:E202)</f>
        <v>0</v>
      </c>
      <c r="F203" s="69">
        <f>SUM(F196:F202)</f>
        <v>0</v>
      </c>
      <c r="G203" s="69"/>
      <c r="H203" s="69"/>
      <c r="I203" s="69"/>
      <c r="J203" s="63">
        <f t="shared" si="17"/>
        <v>0</v>
      </c>
    </row>
    <row r="204" spans="3:10" s="57" customFormat="1" ht="15.75" customHeight="1" x14ac:dyDescent="0.35">
      <c r="C204" s="73"/>
      <c r="D204" s="74"/>
      <c r="E204" s="74"/>
      <c r="F204" s="74"/>
      <c r="G204" s="74"/>
      <c r="H204" s="74"/>
      <c r="I204" s="74"/>
      <c r="J204" s="75"/>
    </row>
    <row r="205" spans="3:10" ht="15.75" customHeight="1" x14ac:dyDescent="0.35">
      <c r="C205" s="358" t="s">
        <v>166</v>
      </c>
      <c r="D205" s="359"/>
      <c r="E205" s="359"/>
      <c r="F205" s="359"/>
      <c r="G205" s="359"/>
      <c r="H205" s="359"/>
      <c r="I205" s="359"/>
      <c r="J205" s="360"/>
    </row>
    <row r="206" spans="3:10" ht="22.5" customHeight="1" thickBot="1" x14ac:dyDescent="0.4">
      <c r="C206" s="66" t="s">
        <v>184</v>
      </c>
      <c r="D206" s="67">
        <f>'1) Budget Table'!D199</f>
        <v>0</v>
      </c>
      <c r="E206" s="67">
        <f>'1) Budget Table'!E199</f>
        <v>0</v>
      </c>
      <c r="F206" s="67">
        <f>'1) Budget Table'!F199</f>
        <v>0</v>
      </c>
      <c r="G206" s="67"/>
      <c r="H206" s="67"/>
      <c r="I206" s="67"/>
      <c r="J206" s="68">
        <f t="shared" ref="J206:J214" si="18">SUM(D206:I206)</f>
        <v>0</v>
      </c>
    </row>
    <row r="207" spans="3:10" ht="15.75" customHeight="1" x14ac:dyDescent="0.35">
      <c r="C207" s="64" t="s">
        <v>10</v>
      </c>
      <c r="D207" s="99"/>
      <c r="E207" s="100"/>
      <c r="F207" s="100"/>
      <c r="G207" s="100"/>
      <c r="H207" s="100"/>
      <c r="I207" s="100"/>
      <c r="J207" s="65">
        <f t="shared" si="18"/>
        <v>0</v>
      </c>
    </row>
    <row r="208" spans="3:10" ht="15.75" customHeight="1" x14ac:dyDescent="0.35">
      <c r="C208" s="53" t="s">
        <v>11</v>
      </c>
      <c r="D208" s="101"/>
      <c r="E208" s="20"/>
      <c r="F208" s="20"/>
      <c r="G208" s="20"/>
      <c r="H208" s="20"/>
      <c r="I208" s="20"/>
      <c r="J208" s="63">
        <f t="shared" si="18"/>
        <v>0</v>
      </c>
    </row>
    <row r="209" spans="3:10" ht="15.75" customHeight="1" x14ac:dyDescent="0.35">
      <c r="C209" s="53" t="s">
        <v>12</v>
      </c>
      <c r="D209" s="101"/>
      <c r="E209" s="101"/>
      <c r="F209" s="101"/>
      <c r="G209" s="101"/>
      <c r="H209" s="101"/>
      <c r="I209" s="101"/>
      <c r="J209" s="63">
        <f t="shared" si="18"/>
        <v>0</v>
      </c>
    </row>
    <row r="210" spans="3:10" ht="15.75" customHeight="1" x14ac:dyDescent="0.35">
      <c r="C210" s="54" t="s">
        <v>13</v>
      </c>
      <c r="D210" s="101"/>
      <c r="E210" s="101"/>
      <c r="F210" s="101"/>
      <c r="G210" s="101"/>
      <c r="H210" s="101"/>
      <c r="I210" s="101"/>
      <c r="J210" s="63">
        <f t="shared" si="18"/>
        <v>0</v>
      </c>
    </row>
    <row r="211" spans="3:10" ht="15.75" customHeight="1" x14ac:dyDescent="0.35">
      <c r="C211" s="53" t="s">
        <v>18</v>
      </c>
      <c r="D211" s="101"/>
      <c r="E211" s="101"/>
      <c r="F211" s="101"/>
      <c r="G211" s="101"/>
      <c r="H211" s="101"/>
      <c r="I211" s="101"/>
      <c r="J211" s="63">
        <f t="shared" si="18"/>
        <v>0</v>
      </c>
    </row>
    <row r="212" spans="3:10" ht="15.75" customHeight="1" x14ac:dyDescent="0.35">
      <c r="C212" s="53" t="s">
        <v>14</v>
      </c>
      <c r="D212" s="101"/>
      <c r="E212" s="101"/>
      <c r="F212" s="101"/>
      <c r="G212" s="101"/>
      <c r="H212" s="101"/>
      <c r="I212" s="101"/>
      <c r="J212" s="63">
        <f t="shared" si="18"/>
        <v>0</v>
      </c>
    </row>
    <row r="213" spans="3:10" ht="15.75" customHeight="1" x14ac:dyDescent="0.35">
      <c r="C213" s="53" t="s">
        <v>183</v>
      </c>
      <c r="D213" s="101"/>
      <c r="E213" s="101"/>
      <c r="F213" s="101"/>
      <c r="G213" s="101"/>
      <c r="H213" s="101"/>
      <c r="I213" s="101"/>
      <c r="J213" s="63">
        <f t="shared" si="18"/>
        <v>0</v>
      </c>
    </row>
    <row r="214" spans="3:10" ht="15.75" customHeight="1" x14ac:dyDescent="0.35">
      <c r="C214" s="58" t="s">
        <v>186</v>
      </c>
      <c r="D214" s="69">
        <f>SUM(D207:D213)</f>
        <v>0</v>
      </c>
      <c r="E214" s="69">
        <f>SUM(E207:E213)</f>
        <v>0</v>
      </c>
      <c r="F214" s="69">
        <f>SUM(F207:F213)</f>
        <v>0</v>
      </c>
      <c r="G214" s="69"/>
      <c r="H214" s="69"/>
      <c r="I214" s="69"/>
      <c r="J214" s="63">
        <f t="shared" si="18"/>
        <v>0</v>
      </c>
    </row>
    <row r="215" spans="3:10" ht="15.75" customHeight="1" x14ac:dyDescent="0.35"/>
    <row r="216" spans="3:10" ht="15.75" customHeight="1" x14ac:dyDescent="0.35">
      <c r="C216" s="358" t="s">
        <v>554</v>
      </c>
      <c r="D216" s="359"/>
      <c r="E216" s="359"/>
      <c r="F216" s="359"/>
      <c r="G216" s="359"/>
      <c r="H216" s="359"/>
      <c r="I216" s="359"/>
      <c r="J216" s="360"/>
    </row>
    <row r="217" spans="3:10" ht="19.5" customHeight="1" thickBot="1" x14ac:dyDescent="0.4">
      <c r="C217" s="66" t="s">
        <v>555</v>
      </c>
      <c r="D217" s="67">
        <f>'1) Budget Table'!D206</f>
        <v>600000.21490000002</v>
      </c>
      <c r="E217" s="67">
        <f>'1) Budget Table'!E206</f>
        <v>225000</v>
      </c>
      <c r="F217" s="67">
        <f>'1) Budget Table'!F206</f>
        <v>20000</v>
      </c>
      <c r="G217" s="67">
        <f>'1) Budget Table'!G206</f>
        <v>25000</v>
      </c>
      <c r="H217" s="67"/>
      <c r="I217" s="67"/>
      <c r="J217" s="68">
        <f t="shared" ref="J217:J224" si="19">SUM(D217:I217)</f>
        <v>870000.21490000002</v>
      </c>
    </row>
    <row r="218" spans="3:10" ht="15.75" customHeight="1" x14ac:dyDescent="0.35">
      <c r="C218" s="64" t="s">
        <v>10</v>
      </c>
      <c r="D218" s="99">
        <v>356520</v>
      </c>
      <c r="E218" s="210">
        <v>130000</v>
      </c>
      <c r="F218" s="100">
        <v>20000</v>
      </c>
      <c r="G218" s="100">
        <v>25000</v>
      </c>
      <c r="H218" s="100"/>
      <c r="I218" s="100"/>
      <c r="J218" s="65">
        <f t="shared" si="19"/>
        <v>531520</v>
      </c>
    </row>
    <row r="219" spans="3:10" ht="15.75" customHeight="1" x14ac:dyDescent="0.35">
      <c r="C219" s="53" t="s">
        <v>11</v>
      </c>
      <c r="D219" s="101"/>
      <c r="E219" s="209"/>
      <c r="F219" s="20"/>
      <c r="G219" s="20"/>
      <c r="H219" s="20"/>
      <c r="I219" s="20"/>
      <c r="J219" s="63">
        <f t="shared" si="19"/>
        <v>0</v>
      </c>
    </row>
    <row r="220" spans="3:10" ht="15.75" customHeight="1" x14ac:dyDescent="0.35">
      <c r="C220" s="53" t="s">
        <v>12</v>
      </c>
      <c r="D220" s="101"/>
      <c r="E220" s="101"/>
      <c r="F220" s="101"/>
      <c r="G220" s="101"/>
      <c r="H220" s="101"/>
      <c r="I220" s="101"/>
      <c r="J220" s="63">
        <f t="shared" si="19"/>
        <v>0</v>
      </c>
    </row>
    <row r="221" spans="3:10" ht="15.75" customHeight="1" x14ac:dyDescent="0.35">
      <c r="C221" s="54" t="s">
        <v>13</v>
      </c>
      <c r="D221" s="101"/>
      <c r="E221" s="101"/>
      <c r="F221" s="101"/>
      <c r="G221" s="101"/>
      <c r="H221" s="101"/>
      <c r="I221" s="101"/>
      <c r="J221" s="63">
        <f t="shared" si="19"/>
        <v>0</v>
      </c>
    </row>
    <row r="222" spans="3:10" ht="15.75" customHeight="1" x14ac:dyDescent="0.35">
      <c r="C222" s="53" t="s">
        <v>18</v>
      </c>
      <c r="D222" s="101">
        <v>180000.21489999999</v>
      </c>
      <c r="E222" s="101">
        <v>20000</v>
      </c>
      <c r="F222" s="101"/>
      <c r="G222" s="101"/>
      <c r="H222" s="101"/>
      <c r="I222" s="101"/>
      <c r="J222" s="63">
        <f t="shared" si="19"/>
        <v>200000.21489999999</v>
      </c>
    </row>
    <row r="223" spans="3:10" ht="15.75" customHeight="1" x14ac:dyDescent="0.35">
      <c r="C223" s="53" t="s">
        <v>14</v>
      </c>
      <c r="D223" s="101"/>
      <c r="E223" s="101"/>
      <c r="F223" s="101"/>
      <c r="G223" s="101"/>
      <c r="H223" s="101"/>
      <c r="I223" s="101"/>
      <c r="J223" s="63">
        <f t="shared" si="19"/>
        <v>0</v>
      </c>
    </row>
    <row r="224" spans="3:10" ht="15.75" customHeight="1" x14ac:dyDescent="0.35">
      <c r="C224" s="53" t="s">
        <v>183</v>
      </c>
      <c r="D224" s="101">
        <v>63480</v>
      </c>
      <c r="E224" s="101">
        <v>75000</v>
      </c>
      <c r="F224" s="101"/>
      <c r="G224" s="101"/>
      <c r="H224" s="101"/>
      <c r="I224" s="101"/>
      <c r="J224" s="63">
        <f t="shared" si="19"/>
        <v>138480</v>
      </c>
    </row>
    <row r="225" spans="3:16" ht="15.75" customHeight="1" x14ac:dyDescent="0.35">
      <c r="C225" s="58" t="s">
        <v>186</v>
      </c>
      <c r="D225" s="69">
        <f>SUM(D218:D224)</f>
        <v>600000.21490000002</v>
      </c>
      <c r="E225" s="69">
        <f>SUM(E218:E224)</f>
        <v>225000</v>
      </c>
      <c r="F225" s="69">
        <f>SUM(F218:F224)</f>
        <v>20000</v>
      </c>
      <c r="G225" s="69">
        <f>SUM(G218:G224)</f>
        <v>25000</v>
      </c>
      <c r="H225" s="69"/>
      <c r="I225" s="69"/>
      <c r="J225" s="63">
        <f>SUM(D225:I225)</f>
        <v>870000.21490000002</v>
      </c>
    </row>
    <row r="226" spans="3:16" ht="15.75" customHeight="1" thickBot="1" x14ac:dyDescent="0.4"/>
    <row r="227" spans="3:16" ht="19.5" customHeight="1" thickBot="1" x14ac:dyDescent="0.4">
      <c r="C227" s="368" t="s">
        <v>19</v>
      </c>
      <c r="D227" s="369"/>
      <c r="E227" s="369"/>
      <c r="F227" s="369"/>
      <c r="G227" s="369"/>
      <c r="H227" s="369"/>
      <c r="I227" s="369"/>
      <c r="J227" s="370"/>
    </row>
    <row r="228" spans="3:16" ht="19.5" customHeight="1" x14ac:dyDescent="0.35">
      <c r="C228" s="80" t="s">
        <v>733</v>
      </c>
      <c r="D228" s="62" t="s">
        <v>547</v>
      </c>
      <c r="E228" s="62" t="s">
        <v>548</v>
      </c>
      <c r="F228" s="62" t="s">
        <v>549</v>
      </c>
      <c r="G228" s="62" t="s">
        <v>580</v>
      </c>
      <c r="H228" s="62" t="s">
        <v>581</v>
      </c>
      <c r="I228" s="62" t="s">
        <v>582</v>
      </c>
      <c r="J228" s="361" t="s">
        <v>19</v>
      </c>
    </row>
    <row r="229" spans="3:16" ht="19.5" customHeight="1" x14ac:dyDescent="0.35">
      <c r="C229" s="80"/>
      <c r="D229" s="56" t="str">
        <f>'1) Budget Table'!D13</f>
        <v xml:space="preserve">IOM The Gambia </v>
      </c>
      <c r="E229" s="56" t="str">
        <f>'1) Budget Table'!E13</f>
        <v>IOM SENEGAL</v>
      </c>
      <c r="F229" s="56" t="str">
        <f>'1) Budget Table'!F13</f>
        <v xml:space="preserve">FAO The Gambia </v>
      </c>
      <c r="G229" s="56" t="str">
        <f>'1) Budget Table'!G13</f>
        <v>FAO Senegal</v>
      </c>
      <c r="H229" s="56">
        <f>'1) Budget Table'!H13</f>
        <v>0</v>
      </c>
      <c r="I229" s="56">
        <f>'1) Budget Table'!I13</f>
        <v>0</v>
      </c>
      <c r="J229" s="346"/>
    </row>
    <row r="230" spans="3:16" s="57" customFormat="1" ht="19.5" customHeight="1" x14ac:dyDescent="0.35">
      <c r="C230" s="22" t="s">
        <v>10</v>
      </c>
      <c r="D230" s="265">
        <f>SUM(D218+D207+D196+D185+D174+D162+D151+D140+D129+D117+D106+D95+D84+D72+D61+D50+D39+D28+D17)</f>
        <v>356520</v>
      </c>
      <c r="E230" s="156">
        <f>SUM(E218+E207+E196+E185+E174+E162+E151+E140+E129+E117+E106+E95+E84+E72+E61+E50+E39+E28+E17)</f>
        <v>130000</v>
      </c>
      <c r="F230" s="156">
        <f>SUM(F218+F207+F196+F185+F174+F162+F151+F140+F129+F117+F106+F95+F84+F72+F61+F50+F39+F28+F17)</f>
        <v>172246</v>
      </c>
      <c r="G230" s="281">
        <f>SUM(G218+G207+G196+G185+G174+G162+G151+G140+G129+G117+G106+G95+G84+G72+G61+G50+G39+G28+G17)</f>
        <v>127136</v>
      </c>
      <c r="H230" s="196"/>
      <c r="I230" s="196"/>
      <c r="J230" s="154">
        <f t="shared" ref="J230:J236" si="20">SUM(D230:I230)</f>
        <v>785902</v>
      </c>
    </row>
    <row r="231" spans="3:16" ht="34.5" customHeight="1" x14ac:dyDescent="0.35">
      <c r="C231" s="22" t="s">
        <v>11</v>
      </c>
      <c r="D231" s="264"/>
      <c r="E231" s="156">
        <f t="shared" ref="E231:G233" si="21">SUM(E219+E208+E197+E186+E175+E163+E152+E141+E130+E118+E107+E96+E85+E73+E62+E51+E40+E29+E18)</f>
        <v>0</v>
      </c>
      <c r="F231" s="156">
        <f t="shared" si="21"/>
        <v>35250</v>
      </c>
      <c r="G231" s="281">
        <f t="shared" si="21"/>
        <v>10220</v>
      </c>
      <c r="H231" s="196"/>
      <c r="I231" s="196"/>
      <c r="J231" s="79">
        <f t="shared" si="20"/>
        <v>45470</v>
      </c>
    </row>
    <row r="232" spans="3:16" ht="48" customHeight="1" x14ac:dyDescent="0.35">
      <c r="C232" s="22" t="s">
        <v>12</v>
      </c>
      <c r="D232" s="265">
        <f>SUM(D220+D209+D198+D187+D176+D164+D153+D142+D131+D119+D108+D97+D86+D74+D63+D52+D41+D30+D19)</f>
        <v>25000</v>
      </c>
      <c r="E232" s="156">
        <f t="shared" si="21"/>
        <v>97000</v>
      </c>
      <c r="F232" s="156">
        <f t="shared" si="21"/>
        <v>114720</v>
      </c>
      <c r="G232" s="281">
        <f t="shared" si="21"/>
        <v>51720</v>
      </c>
      <c r="H232" s="196"/>
      <c r="I232" s="196"/>
      <c r="J232" s="79">
        <f t="shared" si="20"/>
        <v>288440</v>
      </c>
    </row>
    <row r="233" spans="3:16" ht="33" customHeight="1" x14ac:dyDescent="0.35">
      <c r="C233" s="32" t="s">
        <v>13</v>
      </c>
      <c r="D233" s="265">
        <f>SUM(D221+D210+D199+D188+D177+D165+D154+D143+D132+D120+D109+D98+D87+D75+D64+D53+D42+D31+D20)</f>
        <v>613411</v>
      </c>
      <c r="E233" s="156">
        <f t="shared" si="21"/>
        <v>285000</v>
      </c>
      <c r="F233" s="156">
        <f t="shared" si="21"/>
        <v>350453.44</v>
      </c>
      <c r="G233" s="281">
        <f t="shared" si="21"/>
        <v>0</v>
      </c>
      <c r="H233" s="196"/>
      <c r="I233" s="196"/>
      <c r="J233" s="79">
        <f t="shared" si="20"/>
        <v>1248864.44</v>
      </c>
    </row>
    <row r="234" spans="3:16" ht="21" customHeight="1" x14ac:dyDescent="0.35">
      <c r="C234" s="22" t="s">
        <v>18</v>
      </c>
      <c r="D234" s="265">
        <f>SUM(D222+D211+D200+D189+D178+D166+D155+D144+D133+D121+D110+D99+D88+D76+D65+D54+D43+D32+D21)</f>
        <v>225000.21489999999</v>
      </c>
      <c r="E234" s="156">
        <f>SUM(E222,E211,E200,E189,E178,E166,E155,E144,E133,E121,E110,E99,E88,E76,E65,E54,E43,E32,E21)</f>
        <v>113934.58</v>
      </c>
      <c r="F234" s="156">
        <f>SUM(F222,F211,F200,F189,F178,F166,F155,F144,F133,F121,F110,F99,F88,F76,F65,F54,F43,F32,F21)</f>
        <v>57020</v>
      </c>
      <c r="G234" s="281">
        <f>SUM(G222,G211,G200,G189,G178,G166,G155,G144,G133,G121,G110,G99,G88,G76,G65,G54,G43,G32,G21)</f>
        <v>14000</v>
      </c>
      <c r="H234" s="196"/>
      <c r="I234" s="196"/>
      <c r="J234" s="79">
        <f t="shared" si="20"/>
        <v>409954.79489999998</v>
      </c>
      <c r="K234" s="26"/>
      <c r="L234" s="26"/>
      <c r="M234" s="26"/>
      <c r="N234" s="26"/>
      <c r="O234" s="26"/>
      <c r="P234" s="25"/>
    </row>
    <row r="235" spans="3:16" ht="39.75" customHeight="1" x14ac:dyDescent="0.35">
      <c r="C235" s="22" t="s">
        <v>14</v>
      </c>
      <c r="D235" s="265">
        <f>SUM(D212,D201,D190,D179,D167,D156,D145,D134,D122,D111,D100,D89,D44,D33,D22,D223+D55)</f>
        <v>25000</v>
      </c>
      <c r="E235" s="156">
        <f t="shared" ref="E235:G236" si="22">SUM(E212,E201,E190,E179,E167,E156,E145,E134,E122,E111,E100,E89,E44,E33,E22,E223)</f>
        <v>0</v>
      </c>
      <c r="F235" s="156">
        <f t="shared" si="22"/>
        <v>111910</v>
      </c>
      <c r="G235" s="281">
        <f t="shared" si="22"/>
        <v>341499.64</v>
      </c>
      <c r="H235" s="196"/>
      <c r="I235" s="196"/>
      <c r="J235" s="79">
        <f t="shared" si="20"/>
        <v>478409.64</v>
      </c>
      <c r="K235" s="26"/>
      <c r="L235" s="26"/>
      <c r="M235" s="26"/>
      <c r="N235" s="26"/>
      <c r="O235" s="26"/>
      <c r="P235" s="25"/>
    </row>
    <row r="236" spans="3:16" ht="23.25" customHeight="1" x14ac:dyDescent="0.35">
      <c r="C236" s="22" t="s">
        <v>183</v>
      </c>
      <c r="D236" s="268">
        <f>SUM(D213,D202,D191,D180,D168,D157,D146,D135,D123,D112,D101,D90,D45,D34,D23,D224)</f>
        <v>63480</v>
      </c>
      <c r="E236" s="136">
        <f t="shared" si="22"/>
        <v>75000</v>
      </c>
      <c r="F236" s="136">
        <f t="shared" si="22"/>
        <v>92980</v>
      </c>
      <c r="G236" s="282">
        <f t="shared" si="22"/>
        <v>62901</v>
      </c>
      <c r="H236" s="197"/>
      <c r="I236" s="197"/>
      <c r="J236" s="79">
        <f t="shared" si="20"/>
        <v>294361</v>
      </c>
      <c r="K236" s="26"/>
      <c r="L236" s="26"/>
      <c r="M236" s="26"/>
      <c r="N236" s="26"/>
      <c r="O236" s="26"/>
      <c r="P236" s="25"/>
    </row>
    <row r="237" spans="3:16" ht="22.5" customHeight="1" x14ac:dyDescent="0.35">
      <c r="C237" s="138" t="s">
        <v>560</v>
      </c>
      <c r="D237" s="137">
        <f>SUM(D230:D236)</f>
        <v>1308411.2149</v>
      </c>
      <c r="E237" s="137">
        <f>SUM(E230:E236)</f>
        <v>700934.58</v>
      </c>
      <c r="F237" s="137">
        <f>SUM(F230:F236)</f>
        <v>934579.44</v>
      </c>
      <c r="G237" s="137">
        <f>SUM(G230:G236)</f>
        <v>607476.64</v>
      </c>
      <c r="H237" s="198"/>
      <c r="I237" s="198"/>
      <c r="J237" s="139">
        <f>SUM(J230:J236)</f>
        <v>3551401.8749000002</v>
      </c>
      <c r="K237" s="26"/>
      <c r="L237" s="26"/>
      <c r="M237" s="26"/>
      <c r="N237" s="26"/>
      <c r="O237" s="26"/>
      <c r="P237" s="25"/>
    </row>
    <row r="238" spans="3:16" ht="26.25" customHeight="1" thickBot="1" x14ac:dyDescent="0.4">
      <c r="C238" s="142" t="s">
        <v>558</v>
      </c>
      <c r="D238" s="81">
        <f>D237*0.07</f>
        <v>91588.785043000011</v>
      </c>
      <c r="E238" s="81">
        <f>E237*0.07</f>
        <v>49065.420600000005</v>
      </c>
      <c r="F238" s="81">
        <f>F237*0.07</f>
        <v>65420.560799999999</v>
      </c>
      <c r="G238" s="81">
        <f>G237*0.07</f>
        <v>42523.364800000003</v>
      </c>
      <c r="H238" s="199"/>
      <c r="I238" s="199"/>
      <c r="J238" s="143">
        <f>J237*0.07</f>
        <v>248598.13124300004</v>
      </c>
      <c r="K238" s="33"/>
      <c r="L238" s="33"/>
      <c r="M238" s="33"/>
      <c r="N238" s="33"/>
      <c r="O238" s="59"/>
      <c r="P238" s="57"/>
    </row>
    <row r="239" spans="3:16" ht="23.25" customHeight="1" thickBot="1" x14ac:dyDescent="0.4">
      <c r="C239" s="140" t="s">
        <v>559</v>
      </c>
      <c r="D239" s="141">
        <f>SUM(D237:D238)</f>
        <v>1399999.999943</v>
      </c>
      <c r="E239" s="141">
        <f>SUM(E237:E238)</f>
        <v>750000.00059999991</v>
      </c>
      <c r="F239" s="141">
        <f>SUM(F237:F238)</f>
        <v>1000000.0007999999</v>
      </c>
      <c r="G239" s="141">
        <f>SUM(G237:G238)</f>
        <v>650000.0048</v>
      </c>
      <c r="H239" s="200"/>
      <c r="I239" s="200"/>
      <c r="J239" s="258">
        <f>SUM(J237:J238)</f>
        <v>3800000.006143</v>
      </c>
      <c r="K239" s="33"/>
      <c r="L239" s="33"/>
      <c r="M239" s="33"/>
      <c r="N239" s="33"/>
      <c r="O239" s="59"/>
      <c r="P239" s="57"/>
    </row>
    <row r="240" spans="3:16" ht="15.75" customHeight="1" x14ac:dyDescent="0.35">
      <c r="D240" s="55"/>
      <c r="E240" s="55"/>
      <c r="F240" s="55"/>
      <c r="G240" s="55"/>
      <c r="H240" s="55"/>
      <c r="I240" s="55"/>
      <c r="O240" s="60"/>
    </row>
    <row r="241" spans="3:16" ht="15.75" customHeight="1" x14ac:dyDescent="0.35">
      <c r="D241" s="55"/>
      <c r="E241" s="55"/>
      <c r="F241" s="55"/>
      <c r="G241" s="247"/>
      <c r="H241" s="55"/>
      <c r="I241" s="55"/>
      <c r="K241" s="42"/>
      <c r="L241" s="42"/>
      <c r="O241" s="60"/>
    </row>
    <row r="242" spans="3:16" ht="15.75" customHeight="1" x14ac:dyDescent="0.35">
      <c r="D242" s="55"/>
      <c r="E242" s="55"/>
      <c r="F242" s="55"/>
      <c r="G242" s="55"/>
      <c r="H242" s="55"/>
      <c r="I242" s="55"/>
      <c r="K242" s="42"/>
      <c r="L242" s="42"/>
    </row>
    <row r="243" spans="3:16" ht="40.5" customHeight="1" x14ac:dyDescent="0.35">
      <c r="D243" s="267"/>
      <c r="E243" s="269"/>
      <c r="F243" s="55"/>
      <c r="G243" s="55"/>
      <c r="H243" s="55"/>
      <c r="I243" s="55"/>
      <c r="K243" s="42"/>
      <c r="L243" s="42"/>
      <c r="O243" s="61"/>
    </row>
    <row r="244" spans="3:16" ht="24.75" customHeight="1" x14ac:dyDescent="0.35">
      <c r="D244" s="205"/>
      <c r="E244" s="206"/>
      <c r="F244" s="206"/>
      <c r="K244" s="42"/>
      <c r="L244" s="42"/>
      <c r="O244" s="61"/>
    </row>
    <row r="245" spans="3:16" ht="41.25" customHeight="1" x14ac:dyDescent="0.35">
      <c r="D245" s="205"/>
      <c r="F245" s="206"/>
      <c r="K245" s="13"/>
      <c r="L245" s="42"/>
      <c r="O245" s="61"/>
    </row>
    <row r="246" spans="3:16" ht="51.75" customHeight="1" x14ac:dyDescent="0.35">
      <c r="D246" s="205"/>
      <c r="F246" s="206"/>
      <c r="K246" s="13"/>
      <c r="L246" s="42"/>
      <c r="O246" s="61"/>
    </row>
    <row r="247" spans="3:16" ht="42" customHeight="1" x14ac:dyDescent="0.35">
      <c r="F247" s="206"/>
      <c r="K247" s="42"/>
      <c r="L247" s="42"/>
      <c r="O247" s="61"/>
    </row>
    <row r="248" spans="3:16" s="57" customFormat="1" ht="42" customHeight="1" x14ac:dyDescent="0.35">
      <c r="C248" s="55"/>
      <c r="D248" s="206"/>
      <c r="E248" s="206"/>
      <c r="F248" s="206"/>
      <c r="J248" s="55"/>
      <c r="K248" s="55"/>
      <c r="L248" s="42"/>
      <c r="M248" s="55"/>
      <c r="N248" s="55"/>
      <c r="O248" s="61"/>
      <c r="P248" s="55"/>
    </row>
    <row r="249" spans="3:16" s="57" customFormat="1" ht="42" customHeight="1" x14ac:dyDescent="0.35">
      <c r="C249" s="55"/>
      <c r="D249" s="206"/>
      <c r="J249" s="55"/>
      <c r="K249" s="55"/>
      <c r="L249" s="42"/>
      <c r="M249" s="55"/>
      <c r="N249" s="55"/>
      <c r="O249" s="55"/>
      <c r="P249" s="55"/>
    </row>
    <row r="250" spans="3:16" s="57" customFormat="1" ht="63.75" customHeight="1" x14ac:dyDescent="0.35">
      <c r="C250" s="55"/>
      <c r="J250" s="55"/>
      <c r="K250" s="55"/>
      <c r="L250" s="60"/>
      <c r="M250" s="55"/>
      <c r="N250" s="55"/>
      <c r="O250" s="55"/>
      <c r="P250" s="55"/>
    </row>
    <row r="251" spans="3:16" s="57" customFormat="1" ht="42" customHeight="1" x14ac:dyDescent="0.35">
      <c r="C251" s="55"/>
      <c r="J251" s="55"/>
      <c r="K251" s="55"/>
      <c r="L251" s="55"/>
      <c r="M251" s="55"/>
      <c r="N251" s="55"/>
      <c r="O251" s="55"/>
      <c r="P251" s="60"/>
    </row>
    <row r="252" spans="3:16" ht="23.25" customHeight="1" x14ac:dyDescent="0.35"/>
    <row r="253" spans="3:16" ht="27.75" customHeight="1" x14ac:dyDescent="0.35"/>
    <row r="254" spans="3:16" ht="55.5" customHeight="1" x14ac:dyDescent="0.35"/>
    <row r="255" spans="3:16" ht="57.75" customHeight="1" x14ac:dyDescent="0.35"/>
    <row r="256" spans="3:16" ht="21.75" customHeight="1" x14ac:dyDescent="0.35"/>
    <row r="257" spans="17:17" ht="49.5" customHeight="1" x14ac:dyDescent="0.35"/>
    <row r="258" spans="17:17" ht="28.5" customHeight="1" x14ac:dyDescent="0.35"/>
    <row r="259" spans="17:17" ht="28.5" customHeight="1" x14ac:dyDescent="0.35"/>
    <row r="260" spans="17:17" ht="28.5" customHeight="1" x14ac:dyDescent="0.35"/>
    <row r="261" spans="17:17" ht="23.25" customHeight="1" x14ac:dyDescent="0.35">
      <c r="Q261" s="60"/>
    </row>
    <row r="262" spans="17:17" ht="43.5" customHeight="1" x14ac:dyDescent="0.35">
      <c r="Q262" s="60"/>
    </row>
    <row r="263" spans="17:17" ht="55.5" customHeight="1" x14ac:dyDescent="0.35"/>
    <row r="264" spans="17:17" ht="42.75" customHeight="1" x14ac:dyDescent="0.35">
      <c r="Q264" s="60"/>
    </row>
    <row r="265" spans="17:17" ht="21.75" customHeight="1" x14ac:dyDescent="0.35">
      <c r="Q265" s="60"/>
    </row>
    <row r="266" spans="17:17" ht="21.75" customHeight="1" x14ac:dyDescent="0.35">
      <c r="Q266" s="60"/>
    </row>
    <row r="267" spans="17:17" ht="23.25" customHeight="1" x14ac:dyDescent="0.35"/>
    <row r="268" spans="17:17" ht="23.25" customHeight="1" x14ac:dyDescent="0.35"/>
    <row r="269" spans="17:17" ht="21.75" customHeight="1" x14ac:dyDescent="0.35"/>
    <row r="270" spans="17:17" ht="16.5" customHeight="1" x14ac:dyDescent="0.35"/>
    <row r="271" spans="17:17" ht="29.25" customHeight="1" x14ac:dyDescent="0.35"/>
    <row r="272" spans="17:17" ht="24.75" customHeight="1" x14ac:dyDescent="0.35"/>
    <row r="273" ht="33" customHeight="1" x14ac:dyDescent="0.35"/>
    <row r="275" ht="15" customHeight="1" x14ac:dyDescent="0.35"/>
    <row r="276" ht="25.5" customHeight="1" x14ac:dyDescent="0.35"/>
  </sheetData>
  <sheetProtection insertColumns="0" insertRows="0" deleteRows="0"/>
  <mergeCells count="30">
    <mergeCell ref="C115:J115"/>
    <mergeCell ref="B126:J126"/>
    <mergeCell ref="C2:F2"/>
    <mergeCell ref="C10:F10"/>
    <mergeCell ref="B14:J14"/>
    <mergeCell ref="C15:J15"/>
    <mergeCell ref="B81:J81"/>
    <mergeCell ref="J12:J13"/>
    <mergeCell ref="C5:J5"/>
    <mergeCell ref="C26:J26"/>
    <mergeCell ref="C37:J37"/>
    <mergeCell ref="C48:J48"/>
    <mergeCell ref="C59:J59"/>
    <mergeCell ref="C70:J70"/>
    <mergeCell ref="C216:J216"/>
    <mergeCell ref="J228:J229"/>
    <mergeCell ref="C194:J194"/>
    <mergeCell ref="C205:J205"/>
    <mergeCell ref="C6:J8"/>
    <mergeCell ref="C183:J183"/>
    <mergeCell ref="C82:J82"/>
    <mergeCell ref="C127:J127"/>
    <mergeCell ref="C138:J138"/>
    <mergeCell ref="C149:J149"/>
    <mergeCell ref="C227:J227"/>
    <mergeCell ref="C160:J160"/>
    <mergeCell ref="B171:J171"/>
    <mergeCell ref="C172:J172"/>
    <mergeCell ref="C93:J93"/>
    <mergeCell ref="C104:J104"/>
  </mergeCells>
  <conditionalFormatting sqref="J24">
    <cfRule type="cellIs" dxfId="26" priority="23" operator="notEqual">
      <formula>$J$16</formula>
    </cfRule>
  </conditionalFormatting>
  <conditionalFormatting sqref="J35">
    <cfRule type="cellIs" dxfId="25" priority="21" operator="notEqual">
      <formula>$J$27</formula>
    </cfRule>
  </conditionalFormatting>
  <conditionalFormatting sqref="J46">
    <cfRule type="cellIs" dxfId="24" priority="20" operator="notEqual">
      <formula>$J$38</formula>
    </cfRule>
  </conditionalFormatting>
  <conditionalFormatting sqref="J91">
    <cfRule type="cellIs" dxfId="23" priority="19" operator="notEqual">
      <formula>$J$83</formula>
    </cfRule>
  </conditionalFormatting>
  <conditionalFormatting sqref="J102">
    <cfRule type="cellIs" dxfId="22" priority="18" operator="notEqual">
      <formula>$J$94</formula>
    </cfRule>
  </conditionalFormatting>
  <conditionalFormatting sqref="J113">
    <cfRule type="cellIs" dxfId="21" priority="17" operator="notEqual">
      <formula>$J$105</formula>
    </cfRule>
  </conditionalFormatting>
  <conditionalFormatting sqref="J124">
    <cfRule type="cellIs" dxfId="20" priority="16" operator="notEqual">
      <formula>$J$116</formula>
    </cfRule>
  </conditionalFormatting>
  <conditionalFormatting sqref="J147">
    <cfRule type="cellIs" dxfId="19" priority="14" operator="notEqual">
      <formula>$J$139</formula>
    </cfRule>
  </conditionalFormatting>
  <conditionalFormatting sqref="J158">
    <cfRule type="cellIs" dxfId="18" priority="13" operator="notEqual">
      <formula>$J$150</formula>
    </cfRule>
  </conditionalFormatting>
  <conditionalFormatting sqref="J169">
    <cfRule type="cellIs" dxfId="17" priority="12" operator="notEqual">
      <formula>$J$161</formula>
    </cfRule>
  </conditionalFormatting>
  <conditionalFormatting sqref="J181">
    <cfRule type="cellIs" dxfId="16" priority="11" operator="notEqual">
      <formula>$J$173</formula>
    </cfRule>
  </conditionalFormatting>
  <conditionalFormatting sqref="J192">
    <cfRule type="cellIs" dxfId="15" priority="10" operator="notEqual">
      <formula>$J$184</formula>
    </cfRule>
  </conditionalFormatting>
  <conditionalFormatting sqref="J203">
    <cfRule type="cellIs" dxfId="14" priority="9" operator="notEqual">
      <formula>$J$184</formula>
    </cfRule>
  </conditionalFormatting>
  <conditionalFormatting sqref="J214">
    <cfRule type="cellIs" dxfId="13" priority="8" operator="notEqual">
      <formula>$J$206</formula>
    </cfRule>
  </conditionalFormatting>
  <conditionalFormatting sqref="J225">
    <cfRule type="cellIs" dxfId="12" priority="7" operator="notEqual">
      <formula>$J$217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90 C101 C112 C123 C135 C146 C157 C168 C180 C191 C202 C213 C236 C224 C56 C67 C78"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89 C100 C111 C122 C134 C145 C156 C167 C179 C190 C201 C212 C235 C223 C55 C66 C77" xr:uid="{00000000-0002-0000-0100-000001000000}"/>
    <dataValidation allowBlank="1" showInputMessage="1" showErrorMessage="1" prompt="Services contracted by an organization which follow the normal procurement processes." sqref="C20 C31 C42 C87 C98 C109 C120 C132 C143 C154 C165 C177 C188 C199 C210 C233 C221 C53 C64 C75" xr:uid="{00000000-0002-0000-0100-000002000000}"/>
    <dataValidation allowBlank="1" showInputMessage="1" showErrorMessage="1" prompt="Includes staff and non-staff travel paid for by the organization directly related to a project." sqref="C21 C32 C43 C88 C99 C110 C121 C133 C144 C155 C166 C178 C189 C200 C211 C234 C222 C54 C65 C76"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86 C97 C108 C119 C131 C142 C153 C164 C176 C187 C198 C209 C232 C220 C52 C63 C74"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85 C96 C107 C118 C130 C141 C152 C163 C175 C186 C197 C208 C231 C219 C51 C62 C73" xr:uid="{00000000-0002-0000-0100-000005000000}"/>
    <dataValidation allowBlank="1" showInputMessage="1" showErrorMessage="1" prompt="Includes all related staff and temporary staff costs including base salary, post adjustment and all staff entitlements." sqref="C17 C28 C39 C84 C95 C106 C117 C129 C140 C151 C162 C174 C185 C196 C207 C230 C218 C50 C61 C72" xr:uid="{00000000-0002-0000-0100-000006000000}"/>
    <dataValidation allowBlank="1" showInputMessage="1" showErrorMessage="1" prompt="Output totals must match the original total from Table 1, and will show as red if not. " sqref="J24" xr:uid="{00000000-0002-0000-0100-000007000000}"/>
  </dataValidations>
  <pageMargins left="0.7" right="0.7" top="0.75" bottom="0.75" header="0.3" footer="0.3"/>
  <pageSetup scale="74" orientation="landscape" r:id="rId1"/>
  <rowBreaks count="1" manualBreakCount="1">
    <brk id="92" max="16383" man="1"/>
  </rowBreaks>
  <extLst>
    <ext xmlns:x14="http://schemas.microsoft.com/office/spreadsheetml/2009/9/main" uri="{78C0D931-6437-407d-A8EE-F0AAD7539E65}">
      <x14:conditionalFormattings>
        <x14:conditionalFormatting xmlns:xm="http://schemas.microsoft.com/office/excel/2006/main">
          <x14:cfRule type="cellIs" priority="6" operator="notEqual" id="{9BB3355D-65E3-41AD-A658-41150B167F0C}">
            <xm:f>'1) Budget Table'!$J$219</xm:f>
            <x14:dxf>
              <font>
                <color rgb="FF9C0006"/>
              </font>
              <fill>
                <patternFill>
                  <bgColor rgb="FFFFC7CE"/>
                </patternFill>
              </fill>
            </x14:dxf>
          </x14:cfRule>
          <xm:sqref>J239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6"/>
  <sheetViews>
    <sheetView showGridLines="0" workbookViewId="0">
      <selection activeCell="B17" sqref="B17"/>
    </sheetView>
  </sheetViews>
  <sheetFormatPr defaultColWidth="8.81640625" defaultRowHeight="14.5" x14ac:dyDescent="0.35"/>
  <cols>
    <col min="2" max="2" width="73.26953125" customWidth="1"/>
  </cols>
  <sheetData>
    <row r="1" spans="2:2" ht="15" thickBot="1" x14ac:dyDescent="0.4"/>
    <row r="2" spans="2:2" ht="15" thickBot="1" x14ac:dyDescent="0.4">
      <c r="B2" s="148" t="s">
        <v>27</v>
      </c>
    </row>
    <row r="3" spans="2:2" x14ac:dyDescent="0.35">
      <c r="B3" s="149"/>
    </row>
    <row r="4" spans="2:2" ht="30.75" customHeight="1" x14ac:dyDescent="0.35">
      <c r="B4" s="150" t="s">
        <v>21</v>
      </c>
    </row>
    <row r="5" spans="2:2" ht="30.75" customHeight="1" x14ac:dyDescent="0.35">
      <c r="B5" s="150"/>
    </row>
    <row r="6" spans="2:2" ht="58" x14ac:dyDescent="0.35">
      <c r="B6" s="150" t="s">
        <v>614</v>
      </c>
    </row>
    <row r="7" spans="2:2" x14ac:dyDescent="0.35">
      <c r="B7" s="150"/>
    </row>
    <row r="8" spans="2:2" ht="58" x14ac:dyDescent="0.35">
      <c r="B8" s="150" t="s">
        <v>22</v>
      </c>
    </row>
    <row r="9" spans="2:2" x14ac:dyDescent="0.35">
      <c r="B9" s="150"/>
    </row>
    <row r="10" spans="2:2" ht="58" x14ac:dyDescent="0.35">
      <c r="B10" s="150" t="s">
        <v>23</v>
      </c>
    </row>
    <row r="11" spans="2:2" x14ac:dyDescent="0.35">
      <c r="B11" s="150"/>
    </row>
    <row r="12" spans="2:2" ht="29" x14ac:dyDescent="0.35">
      <c r="B12" s="150" t="s">
        <v>24</v>
      </c>
    </row>
    <row r="13" spans="2:2" x14ac:dyDescent="0.35">
      <c r="B13" s="150"/>
    </row>
    <row r="14" spans="2:2" ht="58" x14ac:dyDescent="0.35">
      <c r="B14" s="150" t="s">
        <v>25</v>
      </c>
    </row>
    <row r="15" spans="2:2" x14ac:dyDescent="0.35">
      <c r="B15" s="150"/>
    </row>
    <row r="16" spans="2:2" ht="44" thickBot="1" x14ac:dyDescent="0.4">
      <c r="B16" s="151" t="s">
        <v>26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topLeftCell="A13" zoomScale="80" zoomScaleNormal="80" zoomScaleSheetLayoutView="70" workbookViewId="0">
      <selection activeCell="D10" sqref="D1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77" t="s">
        <v>568</v>
      </c>
      <c r="C2" s="378"/>
      <c r="D2" s="379"/>
    </row>
    <row r="3" spans="2:4" ht="15" thickBot="1" x14ac:dyDescent="0.4">
      <c r="B3" s="380"/>
      <c r="C3" s="381"/>
      <c r="D3" s="382"/>
    </row>
    <row r="4" spans="2:4" ht="15" thickBot="1" x14ac:dyDescent="0.4"/>
    <row r="5" spans="2:4" x14ac:dyDescent="0.35">
      <c r="B5" s="388" t="s">
        <v>187</v>
      </c>
      <c r="C5" s="389"/>
      <c r="D5" s="390"/>
    </row>
    <row r="6" spans="2:4" ht="15" thickBot="1" x14ac:dyDescent="0.4">
      <c r="B6" s="385"/>
      <c r="C6" s="386"/>
      <c r="D6" s="387"/>
    </row>
    <row r="7" spans="2:4" x14ac:dyDescent="0.35">
      <c r="B7" s="88" t="s">
        <v>197</v>
      </c>
      <c r="C7" s="383" t="e">
        <f>SUM('1) Budget Table'!D24:F24,'1) Budget Table'!#REF!,'1) Budget Table'!D64:F64,'1) Budget Table'!D74:F74)</f>
        <v>#REF!</v>
      </c>
      <c r="D7" s="384"/>
    </row>
    <row r="8" spans="2:4" x14ac:dyDescent="0.35">
      <c r="B8" s="88" t="s">
        <v>544</v>
      </c>
      <c r="C8" s="391" t="e">
        <f>SUM(D10:D14)</f>
        <v>#REF!</v>
      </c>
      <c r="D8" s="392"/>
    </row>
    <row r="9" spans="2:4" x14ac:dyDescent="0.35">
      <c r="B9" s="89" t="s">
        <v>538</v>
      </c>
      <c r="C9" s="90" t="s">
        <v>539</v>
      </c>
      <c r="D9" s="91" t="s">
        <v>540</v>
      </c>
    </row>
    <row r="10" spans="2:4" ht="35.15" customHeight="1" x14ac:dyDescent="0.35">
      <c r="B10" s="113"/>
      <c r="C10" s="93"/>
      <c r="D10" s="94" t="e">
        <f>$C$7*C10</f>
        <v>#REF!</v>
      </c>
    </row>
    <row r="11" spans="2:4" ht="35.15" customHeight="1" x14ac:dyDescent="0.35">
      <c r="B11" s="113"/>
      <c r="C11" s="93"/>
      <c r="D11" s="94" t="e">
        <f>C7*C11</f>
        <v>#REF!</v>
      </c>
    </row>
    <row r="12" spans="2:4" ht="35.15" customHeight="1" x14ac:dyDescent="0.35">
      <c r="B12" s="114"/>
      <c r="C12" s="93"/>
      <c r="D12" s="94" t="e">
        <f>C7*C12</f>
        <v>#REF!</v>
      </c>
    </row>
    <row r="13" spans="2:4" ht="35.15" customHeight="1" x14ac:dyDescent="0.35">
      <c r="B13" s="114"/>
      <c r="C13" s="93"/>
      <c r="D13" s="94" t="e">
        <f>C7*C13</f>
        <v>#REF!</v>
      </c>
    </row>
    <row r="14" spans="2:4" ht="35.15" customHeight="1" thickBot="1" x14ac:dyDescent="0.4">
      <c r="B14" s="115"/>
      <c r="C14" s="93"/>
      <c r="D14" s="98" t="e">
        <f>C7*C14</f>
        <v>#REF!</v>
      </c>
    </row>
    <row r="15" spans="2:4" ht="15" thickBot="1" x14ac:dyDescent="0.4"/>
    <row r="16" spans="2:4" x14ac:dyDescent="0.35">
      <c r="B16" s="388" t="s">
        <v>541</v>
      </c>
      <c r="C16" s="389"/>
      <c r="D16" s="390"/>
    </row>
    <row r="17" spans="2:4" ht="15" thickBot="1" x14ac:dyDescent="0.4">
      <c r="B17" s="393"/>
      <c r="C17" s="394"/>
      <c r="D17" s="395"/>
    </row>
    <row r="18" spans="2:4" x14ac:dyDescent="0.35">
      <c r="B18" s="88" t="s">
        <v>197</v>
      </c>
      <c r="C18" s="383">
        <f>SUM('1) Budget Table'!D88:F88,'1) Budget Table'!D101:F101,'1) Budget Table'!D111:F111,'1) Budget Table'!D119:F119)</f>
        <v>555142.62</v>
      </c>
      <c r="D18" s="384"/>
    </row>
    <row r="19" spans="2:4" x14ac:dyDescent="0.35">
      <c r="B19" s="88" t="s">
        <v>544</v>
      </c>
      <c r="C19" s="391">
        <f>SUM(D21:D25)</f>
        <v>0</v>
      </c>
      <c r="D19" s="392"/>
    </row>
    <row r="20" spans="2:4" x14ac:dyDescent="0.35">
      <c r="B20" s="89" t="s">
        <v>538</v>
      </c>
      <c r="C20" s="90" t="s">
        <v>539</v>
      </c>
      <c r="D20" s="91" t="s">
        <v>540</v>
      </c>
    </row>
    <row r="21" spans="2:4" ht="35.15" customHeight="1" x14ac:dyDescent="0.35">
      <c r="B21" s="92"/>
      <c r="C21" s="93"/>
      <c r="D21" s="94">
        <f>$C$18*C21</f>
        <v>0</v>
      </c>
    </row>
    <row r="22" spans="2:4" ht="35.15" customHeight="1" x14ac:dyDescent="0.35">
      <c r="B22" s="95"/>
      <c r="C22" s="93"/>
      <c r="D22" s="94">
        <f>$C$18*C22</f>
        <v>0</v>
      </c>
    </row>
    <row r="23" spans="2:4" ht="35.15" customHeight="1" x14ac:dyDescent="0.35">
      <c r="B23" s="96"/>
      <c r="C23" s="93"/>
      <c r="D23" s="94">
        <f>$C$18*C23</f>
        <v>0</v>
      </c>
    </row>
    <row r="24" spans="2:4" ht="35.15" customHeight="1" x14ac:dyDescent="0.35">
      <c r="B24" s="96"/>
      <c r="C24" s="93"/>
      <c r="D24" s="94">
        <f>$C$18*C24</f>
        <v>0</v>
      </c>
    </row>
    <row r="25" spans="2:4" ht="35.15" customHeight="1" thickBot="1" x14ac:dyDescent="0.4">
      <c r="B25" s="97"/>
      <c r="C25" s="93"/>
      <c r="D25" s="94">
        <f>$C$18*C25</f>
        <v>0</v>
      </c>
    </row>
    <row r="26" spans="2:4" ht="15" thickBot="1" x14ac:dyDescent="0.4"/>
    <row r="27" spans="2:4" x14ac:dyDescent="0.35">
      <c r="B27" s="388" t="s">
        <v>542</v>
      </c>
      <c r="C27" s="389"/>
      <c r="D27" s="390"/>
    </row>
    <row r="28" spans="2:4" ht="15" thickBot="1" x14ac:dyDescent="0.4">
      <c r="B28" s="385"/>
      <c r="C28" s="386"/>
      <c r="D28" s="387"/>
    </row>
    <row r="29" spans="2:4" x14ac:dyDescent="0.35">
      <c r="B29" s="88" t="s">
        <v>197</v>
      </c>
      <c r="C29" s="383">
        <f>SUM('1) Budget Table'!D126:F126,'1) Budget Table'!D137:F137,'1) Budget Table'!D147:F147,'1) Budget Table'!D157:F157)</f>
        <v>686782.4</v>
      </c>
      <c r="D29" s="384"/>
    </row>
    <row r="30" spans="2:4" x14ac:dyDescent="0.35">
      <c r="B30" s="88" t="s">
        <v>544</v>
      </c>
      <c r="C30" s="391">
        <f>SUM(D32:D36)</f>
        <v>0</v>
      </c>
      <c r="D30" s="392"/>
    </row>
    <row r="31" spans="2:4" x14ac:dyDescent="0.35">
      <c r="B31" s="89" t="s">
        <v>538</v>
      </c>
      <c r="C31" s="90" t="s">
        <v>539</v>
      </c>
      <c r="D31" s="91" t="s">
        <v>540</v>
      </c>
    </row>
    <row r="32" spans="2:4" ht="35.15" customHeight="1" x14ac:dyDescent="0.35">
      <c r="B32" s="92"/>
      <c r="C32" s="93"/>
      <c r="D32" s="94">
        <f>$C$29*C32</f>
        <v>0</v>
      </c>
    </row>
    <row r="33" spans="2:4" ht="35.15" customHeight="1" x14ac:dyDescent="0.35">
      <c r="B33" s="95"/>
      <c r="C33" s="93"/>
      <c r="D33" s="94">
        <f>$C$29*C33</f>
        <v>0</v>
      </c>
    </row>
    <row r="34" spans="2:4" ht="35.15" customHeight="1" x14ac:dyDescent="0.35">
      <c r="B34" s="96"/>
      <c r="C34" s="93"/>
      <c r="D34" s="94">
        <f>$C$29*C34</f>
        <v>0</v>
      </c>
    </row>
    <row r="35" spans="2:4" ht="35.15" customHeight="1" x14ac:dyDescent="0.35">
      <c r="B35" s="96"/>
      <c r="C35" s="93"/>
      <c r="D35" s="94">
        <f>$C$29*C35</f>
        <v>0</v>
      </c>
    </row>
    <row r="36" spans="2:4" ht="35.15" customHeight="1" thickBot="1" x14ac:dyDescent="0.4">
      <c r="B36" s="97"/>
      <c r="C36" s="93"/>
      <c r="D36" s="94">
        <f>$C$29*C36</f>
        <v>0</v>
      </c>
    </row>
    <row r="37" spans="2:4" ht="15" thickBot="1" x14ac:dyDescent="0.4"/>
    <row r="38" spans="2:4" x14ac:dyDescent="0.35">
      <c r="B38" s="388" t="s">
        <v>543</v>
      </c>
      <c r="C38" s="389"/>
      <c r="D38" s="390"/>
    </row>
    <row r="39" spans="2:4" ht="15" thickBot="1" x14ac:dyDescent="0.4">
      <c r="B39" s="385"/>
      <c r="C39" s="386"/>
      <c r="D39" s="387"/>
    </row>
    <row r="40" spans="2:4" x14ac:dyDescent="0.35">
      <c r="B40" s="88" t="s">
        <v>197</v>
      </c>
      <c r="C40" s="383">
        <f>SUM('1) Budget Table'!D169:F169,'1) Budget Table'!D179:F179,'1) Budget Table'!D189:F189,'1) Budget Table'!D199:F199)</f>
        <v>0</v>
      </c>
      <c r="D40" s="384"/>
    </row>
    <row r="41" spans="2:4" x14ac:dyDescent="0.35">
      <c r="B41" s="88" t="s">
        <v>544</v>
      </c>
      <c r="C41" s="391">
        <f>SUM(D43:D47)</f>
        <v>0</v>
      </c>
      <c r="D41" s="392"/>
    </row>
    <row r="42" spans="2:4" x14ac:dyDescent="0.35">
      <c r="B42" s="89" t="s">
        <v>538</v>
      </c>
      <c r="C42" s="90" t="s">
        <v>539</v>
      </c>
      <c r="D42" s="91" t="s">
        <v>540</v>
      </c>
    </row>
    <row r="43" spans="2:4" ht="35.15" customHeight="1" x14ac:dyDescent="0.35">
      <c r="B43" s="92"/>
      <c r="C43" s="93"/>
      <c r="D43" s="94">
        <f>$C$40*C43</f>
        <v>0</v>
      </c>
    </row>
    <row r="44" spans="2:4" ht="35.15" customHeight="1" x14ac:dyDescent="0.35">
      <c r="B44" s="95"/>
      <c r="C44" s="93"/>
      <c r="D44" s="94">
        <f>$C$40*C44</f>
        <v>0</v>
      </c>
    </row>
    <row r="45" spans="2:4" ht="35.15" customHeight="1" x14ac:dyDescent="0.35">
      <c r="B45" s="96"/>
      <c r="C45" s="93"/>
      <c r="D45" s="94">
        <f>$C$40*C45</f>
        <v>0</v>
      </c>
    </row>
    <row r="46" spans="2:4" ht="35.15" customHeight="1" x14ac:dyDescent="0.35">
      <c r="B46" s="96"/>
      <c r="C46" s="93"/>
      <c r="D46" s="94">
        <f>$C$40*C46</f>
        <v>0</v>
      </c>
    </row>
    <row r="47" spans="2:4" ht="35.15" customHeight="1" thickBot="1" x14ac:dyDescent="0.4">
      <c r="B47" s="97"/>
      <c r="C47" s="93"/>
      <c r="D47" s="98">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0" priority="4" operator="greaterThan">
      <formula>$C$7</formula>
    </cfRule>
  </conditionalFormatting>
  <conditionalFormatting sqref="C19:D19">
    <cfRule type="cellIs" dxfId="9" priority="3" operator="greaterThan">
      <formula>$C$18</formula>
    </cfRule>
  </conditionalFormatting>
  <conditionalFormatting sqref="C30:D30">
    <cfRule type="cellIs" dxfId="8" priority="2" operator="greaterThan">
      <formula>$C$29</formula>
    </cfRule>
  </conditionalFormatting>
  <conditionalFormatting sqref="C41:D41">
    <cfRule type="cellIs" dxfId="7"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J25"/>
  <sheetViews>
    <sheetView showGridLines="0" zoomScale="80" zoomScaleNormal="80" workbookViewId="0">
      <selection activeCell="G10" sqref="G10"/>
    </sheetView>
  </sheetViews>
  <sheetFormatPr defaultColWidth="8.81640625" defaultRowHeight="14.5" x14ac:dyDescent="0.35"/>
  <cols>
    <col min="1" max="1" width="12.453125" customWidth="1"/>
    <col min="2" max="2" width="20.453125" customWidth="1"/>
    <col min="3" max="8" width="25.453125" customWidth="1"/>
    <col min="9" max="9" width="24.453125" customWidth="1"/>
    <col min="10" max="10" width="18.453125" customWidth="1"/>
    <col min="11" max="11" width="21.7265625" customWidth="1"/>
    <col min="12" max="13" width="15.81640625" bestFit="1" customWidth="1"/>
    <col min="14" max="14" width="11.1796875" bestFit="1" customWidth="1"/>
  </cols>
  <sheetData>
    <row r="1" spans="2:9" ht="15" thickBot="1" x14ac:dyDescent="0.4"/>
    <row r="2" spans="2:9" s="82" customFormat="1" ht="15.5" x14ac:dyDescent="0.35">
      <c r="B2" s="396" t="s">
        <v>65</v>
      </c>
      <c r="C2" s="397"/>
      <c r="D2" s="397"/>
      <c r="E2" s="397"/>
      <c r="F2" s="397"/>
      <c r="G2" s="397"/>
      <c r="H2" s="397"/>
      <c r="I2" s="398"/>
    </row>
    <row r="3" spans="2:9" s="82" customFormat="1" ht="16" thickBot="1" x14ac:dyDescent="0.4">
      <c r="B3" s="399"/>
      <c r="C3" s="400"/>
      <c r="D3" s="400"/>
      <c r="E3" s="400"/>
      <c r="F3" s="400"/>
      <c r="G3" s="400"/>
      <c r="H3" s="400"/>
      <c r="I3" s="401"/>
    </row>
    <row r="4" spans="2:9" s="82" customFormat="1" ht="16" thickBot="1" x14ac:dyDescent="0.4"/>
    <row r="5" spans="2:9" s="82" customFormat="1" ht="16" thickBot="1" x14ac:dyDescent="0.4">
      <c r="B5" s="368" t="s">
        <v>19</v>
      </c>
      <c r="C5" s="369"/>
      <c r="D5" s="369"/>
      <c r="E5" s="369"/>
      <c r="F5" s="369"/>
      <c r="G5" s="369"/>
      <c r="H5" s="369"/>
      <c r="I5" s="370"/>
    </row>
    <row r="6" spans="2:9" s="82" customFormat="1" ht="15.5" x14ac:dyDescent="0.35">
      <c r="B6" s="80"/>
      <c r="C6" s="62" t="s">
        <v>32</v>
      </c>
      <c r="D6" s="62" t="s">
        <v>178</v>
      </c>
      <c r="E6" s="62" t="s">
        <v>179</v>
      </c>
      <c r="F6" s="62" t="s">
        <v>583</v>
      </c>
      <c r="G6" s="62" t="s">
        <v>584</v>
      </c>
      <c r="H6" s="62" t="s">
        <v>585</v>
      </c>
      <c r="I6" s="361" t="s">
        <v>19</v>
      </c>
    </row>
    <row r="7" spans="2:9" s="82" customFormat="1" ht="15.5" x14ac:dyDescent="0.35">
      <c r="B7" s="80"/>
      <c r="C7" s="56" t="str">
        <f>'1) Budget Table'!D13</f>
        <v xml:space="preserve">IOM The Gambia </v>
      </c>
      <c r="D7" s="56" t="str">
        <f>'1) Budget Table'!E13</f>
        <v>IOM SENEGAL</v>
      </c>
      <c r="E7" s="56" t="str">
        <f>'1) Budget Table'!F13</f>
        <v xml:space="preserve">FAO The Gambia </v>
      </c>
      <c r="F7" s="56" t="str">
        <f>'1) Budget Table'!G13</f>
        <v>FAO Senegal</v>
      </c>
      <c r="G7" s="56">
        <f>'1) Budget Table'!H13</f>
        <v>0</v>
      </c>
      <c r="H7" s="56">
        <f>'1) Budget Table'!I13</f>
        <v>0</v>
      </c>
      <c r="I7" s="346"/>
    </row>
    <row r="8" spans="2:9" s="82" customFormat="1" ht="31" x14ac:dyDescent="0.35">
      <c r="B8" s="22" t="s">
        <v>10</v>
      </c>
      <c r="C8" s="156">
        <f>'2) By Category'!D230</f>
        <v>356520</v>
      </c>
      <c r="D8" s="156">
        <f>'2) By Category'!E230</f>
        <v>130000</v>
      </c>
      <c r="E8" s="156">
        <f>'2) By Category'!F230</f>
        <v>172246</v>
      </c>
      <c r="F8" s="156">
        <f>'2) By Category'!G230</f>
        <v>127136</v>
      </c>
      <c r="G8" s="196"/>
      <c r="H8" s="196"/>
      <c r="I8" s="154">
        <f t="shared" ref="I8:I15" si="0">SUM(C8:H8)</f>
        <v>785902</v>
      </c>
    </row>
    <row r="9" spans="2:9" s="82" customFormat="1" ht="46.5" x14ac:dyDescent="0.35">
      <c r="B9" s="22" t="s">
        <v>11</v>
      </c>
      <c r="C9" s="156">
        <f>'2) By Category'!D231</f>
        <v>0</v>
      </c>
      <c r="D9" s="156">
        <f>'2) By Category'!E231</f>
        <v>0</v>
      </c>
      <c r="E9" s="156">
        <f>'2) By Category'!F231</f>
        <v>35250</v>
      </c>
      <c r="F9" s="156">
        <f>'2) By Category'!G231</f>
        <v>10220</v>
      </c>
      <c r="G9" s="196"/>
      <c r="H9" s="196"/>
      <c r="I9" s="79">
        <f t="shared" si="0"/>
        <v>45470</v>
      </c>
    </row>
    <row r="10" spans="2:9" s="82" customFormat="1" ht="62" x14ac:dyDescent="0.35">
      <c r="B10" s="22" t="s">
        <v>12</v>
      </c>
      <c r="C10" s="156">
        <f>'2) By Category'!D232</f>
        <v>25000</v>
      </c>
      <c r="D10" s="156">
        <f>'2) By Category'!E232</f>
        <v>97000</v>
      </c>
      <c r="E10" s="156">
        <f>'2) By Category'!F232</f>
        <v>114720</v>
      </c>
      <c r="F10" s="156">
        <f>'2) By Category'!G232</f>
        <v>51720</v>
      </c>
      <c r="G10" s="196"/>
      <c r="H10" s="196"/>
      <c r="I10" s="79">
        <f t="shared" si="0"/>
        <v>288440</v>
      </c>
    </row>
    <row r="11" spans="2:9" s="82" customFormat="1" ht="31" x14ac:dyDescent="0.35">
      <c r="B11" s="32" t="s">
        <v>13</v>
      </c>
      <c r="C11" s="156">
        <f>'2) By Category'!D233</f>
        <v>613411</v>
      </c>
      <c r="D11" s="156">
        <f>'2) By Category'!E233</f>
        <v>285000</v>
      </c>
      <c r="E11" s="156">
        <f>'2) By Category'!F233</f>
        <v>350453.44</v>
      </c>
      <c r="F11" s="156">
        <f>'2) By Category'!G233</f>
        <v>0</v>
      </c>
      <c r="G11" s="196"/>
      <c r="H11" s="196"/>
      <c r="I11" s="79">
        <f t="shared" si="0"/>
        <v>1248864.44</v>
      </c>
    </row>
    <row r="12" spans="2:9" s="82" customFormat="1" ht="15.5" x14ac:dyDescent="0.35">
      <c r="B12" s="22" t="s">
        <v>18</v>
      </c>
      <c r="C12" s="156">
        <f>'2) By Category'!D234</f>
        <v>225000.21489999999</v>
      </c>
      <c r="D12" s="156">
        <f>'2) By Category'!E234</f>
        <v>113934.58</v>
      </c>
      <c r="E12" s="156">
        <f>'2) By Category'!F234</f>
        <v>57020</v>
      </c>
      <c r="F12" s="156">
        <f>'2) By Category'!G234</f>
        <v>14000</v>
      </c>
      <c r="G12" s="196"/>
      <c r="H12" s="196"/>
      <c r="I12" s="79">
        <f t="shared" si="0"/>
        <v>409954.79489999998</v>
      </c>
    </row>
    <row r="13" spans="2:9" s="82" customFormat="1" ht="46.5" x14ac:dyDescent="0.35">
      <c r="B13" s="22" t="s">
        <v>14</v>
      </c>
      <c r="C13" s="156">
        <f>'2) By Category'!D235</f>
        <v>25000</v>
      </c>
      <c r="D13" s="156">
        <f>'2) By Category'!E235</f>
        <v>0</v>
      </c>
      <c r="E13" s="156">
        <f>'2) By Category'!F235</f>
        <v>111910</v>
      </c>
      <c r="F13" s="156">
        <f>'2) By Category'!G235</f>
        <v>341499.64</v>
      </c>
      <c r="G13" s="196"/>
      <c r="H13" s="196"/>
      <c r="I13" s="79">
        <f t="shared" si="0"/>
        <v>478409.64</v>
      </c>
    </row>
    <row r="14" spans="2:9" s="82" customFormat="1" ht="31.5" thickBot="1" x14ac:dyDescent="0.4">
      <c r="B14" s="153" t="s">
        <v>183</v>
      </c>
      <c r="C14" s="81">
        <f>'2) By Category'!D236</f>
        <v>63480</v>
      </c>
      <c r="D14" s="81">
        <f>'2) By Category'!E236</f>
        <v>75000</v>
      </c>
      <c r="E14" s="81">
        <f>'2) By Category'!F236</f>
        <v>92980</v>
      </c>
      <c r="F14" s="81">
        <f>'2) By Category'!G236</f>
        <v>62901</v>
      </c>
      <c r="G14" s="199"/>
      <c r="H14" s="199"/>
      <c r="I14" s="155">
        <f t="shared" si="0"/>
        <v>294361</v>
      </c>
    </row>
    <row r="15" spans="2:9" s="82" customFormat="1" ht="30" customHeight="1" x14ac:dyDescent="0.35">
      <c r="B15" s="157" t="s">
        <v>570</v>
      </c>
      <c r="C15" s="158">
        <f>SUM(C8:C14)</f>
        <v>1308411.2149</v>
      </c>
      <c r="D15" s="158">
        <f>SUM(D8:D14)</f>
        <v>700934.58</v>
      </c>
      <c r="E15" s="158">
        <f>SUM(E8:E14)</f>
        <v>934579.44</v>
      </c>
      <c r="F15" s="158">
        <f>SUM(F8:F14)</f>
        <v>607476.64</v>
      </c>
      <c r="G15" s="201"/>
      <c r="H15" s="201"/>
      <c r="I15" s="159">
        <f t="shared" si="0"/>
        <v>3551401.8749000002</v>
      </c>
    </row>
    <row r="16" spans="2:9" s="82" customFormat="1" ht="19.5" customHeight="1" x14ac:dyDescent="0.35">
      <c r="B16" s="138" t="s">
        <v>558</v>
      </c>
      <c r="C16" s="160">
        <f>C15*0.07</f>
        <v>91588.785043000011</v>
      </c>
      <c r="D16" s="160">
        <f t="shared" ref="D16:I16" si="1">D15*0.07</f>
        <v>49065.420600000005</v>
      </c>
      <c r="E16" s="160">
        <f t="shared" si="1"/>
        <v>65420.560799999999</v>
      </c>
      <c r="F16" s="160">
        <f>F15*0.07</f>
        <v>42523.364800000003</v>
      </c>
      <c r="G16" s="160"/>
      <c r="H16" s="160"/>
      <c r="I16" s="160">
        <f t="shared" si="1"/>
        <v>248598.13124300004</v>
      </c>
    </row>
    <row r="17" spans="2:10" s="82" customFormat="1" ht="25.5" customHeight="1" thickBot="1" x14ac:dyDescent="0.4">
      <c r="B17" s="161" t="s">
        <v>64</v>
      </c>
      <c r="C17" s="162">
        <f>C15+C16</f>
        <v>1399999.999943</v>
      </c>
      <c r="D17" s="162">
        <f t="shared" ref="D17:I17" si="2">D15+D16</f>
        <v>750000.00059999991</v>
      </c>
      <c r="E17" s="162">
        <f t="shared" si="2"/>
        <v>1000000.0007999999</v>
      </c>
      <c r="F17" s="162">
        <f t="shared" si="2"/>
        <v>650000.0048</v>
      </c>
      <c r="G17" s="162"/>
      <c r="H17" s="162"/>
      <c r="I17" s="260">
        <f t="shared" si="2"/>
        <v>3800000.006143</v>
      </c>
    </row>
    <row r="18" spans="2:10" s="82" customFormat="1" ht="16" thickBot="1" x14ac:dyDescent="0.4"/>
    <row r="19" spans="2:10" s="82" customFormat="1" ht="15.75" customHeight="1" x14ac:dyDescent="0.35">
      <c r="B19" s="335" t="s">
        <v>28</v>
      </c>
      <c r="C19" s="336"/>
      <c r="D19" s="336"/>
      <c r="E19" s="336"/>
      <c r="F19" s="337"/>
      <c r="G19" s="337"/>
      <c r="H19" s="337"/>
      <c r="I19" s="337"/>
      <c r="J19" s="187"/>
    </row>
    <row r="20" spans="2:10" ht="15.5" x14ac:dyDescent="0.35">
      <c r="B20" s="29"/>
      <c r="C20" s="27" t="s">
        <v>180</v>
      </c>
      <c r="D20" s="27" t="s">
        <v>181</v>
      </c>
      <c r="E20" s="27" t="s">
        <v>182</v>
      </c>
      <c r="F20" s="27" t="s">
        <v>586</v>
      </c>
      <c r="G20" s="27" t="s">
        <v>587</v>
      </c>
      <c r="H20" s="27" t="s">
        <v>588</v>
      </c>
      <c r="I20" s="185" t="s">
        <v>559</v>
      </c>
      <c r="J20" s="30" t="s">
        <v>30</v>
      </c>
    </row>
    <row r="21" spans="2:10" ht="15.5" x14ac:dyDescent="0.35">
      <c r="B21" s="29"/>
      <c r="C21" s="27" t="str">
        <f>'1) Budget Table'!D13</f>
        <v xml:space="preserve">IOM The Gambia </v>
      </c>
      <c r="D21" s="27" t="str">
        <f>'1) Budget Table'!E13</f>
        <v>IOM SENEGAL</v>
      </c>
      <c r="E21" s="27" t="str">
        <f>'1) Budget Table'!F13</f>
        <v xml:space="preserve">FAO The Gambia </v>
      </c>
      <c r="F21" s="27" t="str">
        <f>'1) Budget Table'!G13</f>
        <v>FAO Senegal</v>
      </c>
      <c r="G21" s="185">
        <v>0</v>
      </c>
      <c r="H21" s="185">
        <v>0</v>
      </c>
      <c r="I21" s="185"/>
      <c r="J21" s="30"/>
    </row>
    <row r="22" spans="2:10" ht="23.25" customHeight="1" x14ac:dyDescent="0.35">
      <c r="B22" s="28" t="s">
        <v>29</v>
      </c>
      <c r="C22" s="183">
        <f>'1) Budget Table'!D225</f>
        <v>979999.99996009993</v>
      </c>
      <c r="D22" s="183">
        <f>'1) Budget Table'!E225</f>
        <v>525000.00042000005</v>
      </c>
      <c r="E22" s="183">
        <f>'1) Budget Table'!F225</f>
        <v>700000.00055999996</v>
      </c>
      <c r="F22" s="183">
        <f>'1) Budget Table'!G225</f>
        <v>455000.00335999997</v>
      </c>
      <c r="G22" s="183">
        <f>'1) Budget Table'!H225</f>
        <v>0</v>
      </c>
      <c r="H22" s="183">
        <f>'1) Budget Table'!I225</f>
        <v>0</v>
      </c>
      <c r="I22" s="186">
        <f>'1) Budget Table'!J225</f>
        <v>2660000.0043000998</v>
      </c>
      <c r="J22" s="8">
        <f>'1) Budget Table'!K225</f>
        <v>0.7</v>
      </c>
    </row>
    <row r="23" spans="2:10" ht="24.75" customHeight="1" x14ac:dyDescent="0.35">
      <c r="B23" s="28" t="s">
        <v>31</v>
      </c>
      <c r="C23" s="183">
        <f>'1) Budget Table'!D226</f>
        <v>419999.99998289999</v>
      </c>
      <c r="D23" s="183">
        <f>'1) Budget Table'!E226</f>
        <v>225000.00018000003</v>
      </c>
      <c r="E23" s="183">
        <f>'1) Budget Table'!F226</f>
        <v>300000.00023999996</v>
      </c>
      <c r="F23" s="183">
        <f>'1) Budget Table'!G226</f>
        <v>195000.00143999999</v>
      </c>
      <c r="G23" s="183">
        <f>'1) Budget Table'!H226</f>
        <v>0</v>
      </c>
      <c r="H23" s="183">
        <f>'1) Budget Table'!I226</f>
        <v>0</v>
      </c>
      <c r="I23" s="186">
        <f>'1) Budget Table'!J226</f>
        <v>1140000.0018428999</v>
      </c>
      <c r="J23" s="8">
        <f>'1) Budget Table'!K226</f>
        <v>0.3</v>
      </c>
    </row>
    <row r="24" spans="2:10" ht="24.75" customHeight="1" x14ac:dyDescent="0.35">
      <c r="B24" s="28" t="s">
        <v>576</v>
      </c>
      <c r="C24" s="183">
        <f>'1) Budget Table'!D227</f>
        <v>0</v>
      </c>
      <c r="D24" s="183">
        <f>'1) Budget Table'!E227</f>
        <v>0</v>
      </c>
      <c r="E24" s="183">
        <f>'1) Budget Table'!F227</f>
        <v>0</v>
      </c>
      <c r="F24" s="183">
        <f>'1) Budget Table'!G227</f>
        <v>0</v>
      </c>
      <c r="G24" s="183">
        <f>'1) Budget Table'!H227</f>
        <v>0</v>
      </c>
      <c r="H24" s="183">
        <f>'1) Budget Table'!I227</f>
        <v>0</v>
      </c>
      <c r="I24" s="186">
        <f>'1) Budget Table'!J227</f>
        <v>0</v>
      </c>
      <c r="J24" s="8">
        <f>'1) Budget Table'!K227</f>
        <v>0</v>
      </c>
    </row>
    <row r="25" spans="2:10" ht="16" thickBot="1" x14ac:dyDescent="0.4">
      <c r="B25" s="9" t="s">
        <v>559</v>
      </c>
      <c r="C25" s="184">
        <f>'1) Budget Table'!D228</f>
        <v>1399999.9999429998</v>
      </c>
      <c r="D25" s="184">
        <f>'1) Budget Table'!E228</f>
        <v>750000.00060000014</v>
      </c>
      <c r="E25" s="184">
        <f>'1) Budget Table'!F228</f>
        <v>1000000.0007999999</v>
      </c>
      <c r="F25" s="184">
        <f>'1) Budget Table'!G228</f>
        <v>650000.0048</v>
      </c>
      <c r="G25" s="184">
        <f>'1) Budget Table'!H228</f>
        <v>0</v>
      </c>
      <c r="H25" s="184">
        <f>'1) Budget Table'!I228</f>
        <v>0</v>
      </c>
      <c r="I25" s="259">
        <f>'1) Budget Table'!J228</f>
        <v>3800000.006143</v>
      </c>
      <c r="J25" s="188"/>
    </row>
  </sheetData>
  <sheetProtection formatCells="0" formatColumns="0" formatRows="0"/>
  <mergeCells count="4">
    <mergeCell ref="B19:I19"/>
    <mergeCell ref="B5:I5"/>
    <mergeCell ref="I6:I7"/>
    <mergeCell ref="B2:I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Table'!$J$219</xm:f>
            <x14:dxf>
              <font>
                <color rgb="FF9C0006"/>
              </font>
              <fill>
                <patternFill>
                  <bgColor rgb="FFFFC7CE"/>
                </patternFill>
              </fill>
            </x14:dxf>
          </x14:cfRule>
          <xm:sqref>I17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N230"/>
  <sheetViews>
    <sheetView showGridLines="0" showZeros="0" topLeftCell="A203" zoomScale="80" zoomScaleNormal="80" workbookViewId="0">
      <selection activeCell="C105" sqref="C105:C107"/>
    </sheetView>
  </sheetViews>
  <sheetFormatPr defaultColWidth="9.1796875" defaultRowHeight="14.5" x14ac:dyDescent="0.35"/>
  <cols>
    <col min="1" max="1" width="9.1796875" style="37"/>
    <col min="2" max="2" width="30.7265625" style="37" customWidth="1"/>
    <col min="3" max="3" width="42.1796875" style="37" customWidth="1"/>
    <col min="4" max="5" width="23.1796875" style="37" customWidth="1"/>
    <col min="6" max="10" width="23.1796875" style="37" hidden="1" customWidth="1"/>
    <col min="11" max="11" width="22.453125" style="37" hidden="1" customWidth="1"/>
    <col min="12" max="12" width="22.453125" style="165" hidden="1" customWidth="1"/>
    <col min="13" max="13" width="30.26953125" style="37" hidden="1" customWidth="1"/>
    <col min="14" max="14" width="18.81640625" style="37" customWidth="1"/>
    <col min="15" max="15" width="9.1796875" style="37"/>
    <col min="16" max="16" width="17.7265625" style="37" customWidth="1"/>
    <col min="17" max="17" width="26.453125" style="37" customWidth="1"/>
    <col min="18" max="18" width="22.453125" style="37" customWidth="1"/>
    <col min="19" max="19" width="29.7265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2" spans="2:14" ht="47.25" customHeight="1" x14ac:dyDescent="1">
      <c r="B2" s="328" t="s">
        <v>545</v>
      </c>
      <c r="C2" s="328"/>
      <c r="D2" s="328"/>
      <c r="E2" s="328"/>
      <c r="F2" s="35"/>
      <c r="G2" s="35"/>
      <c r="H2" s="35"/>
      <c r="I2" s="35"/>
      <c r="J2" s="35"/>
      <c r="K2" s="36"/>
      <c r="L2" s="164"/>
      <c r="M2" s="36"/>
    </row>
    <row r="3" spans="2:14" ht="15.5" x14ac:dyDescent="0.35">
      <c r="B3" s="39"/>
    </row>
    <row r="4" spans="2:14" ht="16" thickBot="1" x14ac:dyDescent="0.4">
      <c r="B4" s="39"/>
    </row>
    <row r="5" spans="2:14" ht="36.75" customHeight="1" x14ac:dyDescent="0.8">
      <c r="B5" s="118" t="s">
        <v>15</v>
      </c>
      <c r="C5" s="119"/>
      <c r="D5" s="119"/>
      <c r="E5" s="119"/>
      <c r="F5" s="119"/>
      <c r="G5" s="119"/>
      <c r="H5" s="119"/>
      <c r="I5" s="119"/>
      <c r="J5" s="119"/>
      <c r="K5" s="120"/>
      <c r="L5" s="166"/>
      <c r="M5" s="121"/>
    </row>
    <row r="6" spans="2:14" ht="175.5" customHeight="1" thickBot="1" x14ac:dyDescent="0.55000000000000004">
      <c r="B6" s="351" t="s">
        <v>567</v>
      </c>
      <c r="C6" s="352"/>
      <c r="D6" s="352"/>
      <c r="E6" s="352"/>
      <c r="F6" s="352"/>
      <c r="G6" s="352"/>
      <c r="H6" s="352"/>
      <c r="I6" s="352"/>
      <c r="J6" s="352"/>
      <c r="K6" s="352"/>
      <c r="L6" s="353"/>
      <c r="M6" s="354"/>
    </row>
    <row r="7" spans="2:14" x14ac:dyDescent="0.35">
      <c r="B7" s="40"/>
    </row>
    <row r="8" spans="2:14" ht="15" thickBot="1" x14ac:dyDescent="0.4"/>
    <row r="9" spans="2:14" ht="27" customHeight="1" thickBot="1" x14ac:dyDescent="0.65">
      <c r="B9" s="329" t="s">
        <v>176</v>
      </c>
      <c r="C9" s="330"/>
      <c r="D9" s="330"/>
      <c r="E9" s="330"/>
      <c r="F9" s="330"/>
      <c r="G9" s="330"/>
      <c r="H9" s="330"/>
      <c r="I9" s="330"/>
      <c r="J9" s="330"/>
      <c r="K9" s="349"/>
      <c r="L9" s="176"/>
    </row>
    <row r="11" spans="2:14" ht="25.5" customHeight="1" x14ac:dyDescent="0.35">
      <c r="D11" s="41"/>
      <c r="E11" s="41"/>
      <c r="F11" s="41"/>
      <c r="G11" s="41"/>
      <c r="H11" s="41"/>
      <c r="I11" s="41"/>
      <c r="J11" s="41"/>
      <c r="L11" s="167"/>
      <c r="M11" s="38"/>
      <c r="N11" s="38"/>
    </row>
    <row r="12" spans="2:14" ht="99.75" customHeight="1" x14ac:dyDescent="0.35">
      <c r="B12" s="177" t="s">
        <v>562</v>
      </c>
      <c r="C12" s="177" t="s">
        <v>563</v>
      </c>
      <c r="D12" s="177" t="s">
        <v>618</v>
      </c>
      <c r="E12" s="177" t="s">
        <v>564</v>
      </c>
      <c r="F12" s="177" t="s">
        <v>565</v>
      </c>
      <c r="G12" s="27" t="s">
        <v>577</v>
      </c>
      <c r="H12" s="27" t="s">
        <v>578</v>
      </c>
      <c r="I12" s="27" t="s">
        <v>579</v>
      </c>
      <c r="J12" s="27" t="s">
        <v>64</v>
      </c>
      <c r="K12" s="177" t="s">
        <v>566</v>
      </c>
      <c r="L12" s="177" t="s">
        <v>571</v>
      </c>
      <c r="M12" s="177" t="s">
        <v>20</v>
      </c>
      <c r="N12" s="47"/>
    </row>
    <row r="13" spans="2:14" ht="18.75" hidden="1" customHeight="1" x14ac:dyDescent="0.35">
      <c r="B13" s="177"/>
      <c r="C13" s="177"/>
      <c r="D13" s="78"/>
      <c r="E13" s="78"/>
      <c r="F13" s="78"/>
      <c r="G13" s="78"/>
      <c r="H13" s="78"/>
      <c r="I13" s="78"/>
      <c r="J13" s="27"/>
      <c r="K13" s="177"/>
      <c r="L13" s="211"/>
      <c r="M13" s="177"/>
      <c r="N13" s="47"/>
    </row>
    <row r="14" spans="2:14" ht="51" hidden="1" customHeight="1" x14ac:dyDescent="0.35">
      <c r="B14" s="102" t="s">
        <v>0</v>
      </c>
      <c r="C14" s="407"/>
      <c r="D14" s="407"/>
      <c r="E14" s="407"/>
      <c r="F14" s="407"/>
      <c r="G14" s="407"/>
      <c r="H14" s="407"/>
      <c r="I14" s="407"/>
      <c r="J14" s="407"/>
      <c r="K14" s="407"/>
      <c r="L14" s="356"/>
      <c r="M14" s="407"/>
      <c r="N14" s="18"/>
    </row>
    <row r="15" spans="2:14" ht="51" hidden="1" customHeight="1" x14ac:dyDescent="0.35">
      <c r="B15" s="102" t="s">
        <v>1</v>
      </c>
      <c r="C15" s="331"/>
      <c r="D15" s="331"/>
      <c r="E15" s="331"/>
      <c r="F15" s="331"/>
      <c r="G15" s="331"/>
      <c r="H15" s="331"/>
      <c r="I15" s="331"/>
      <c r="J15" s="331"/>
      <c r="K15" s="331"/>
      <c r="L15" s="350"/>
      <c r="M15" s="331"/>
      <c r="N15" s="50"/>
    </row>
    <row r="16" spans="2:14" ht="15.5" hidden="1" x14ac:dyDescent="0.35">
      <c r="B16" s="212" t="s">
        <v>2</v>
      </c>
      <c r="C16" s="202"/>
      <c r="D16" s="182"/>
      <c r="E16" s="182"/>
      <c r="F16" s="182"/>
      <c r="G16" s="182"/>
      <c r="H16" s="182"/>
      <c r="I16" s="182"/>
      <c r="J16" s="211">
        <f>SUM(D16:F16)</f>
        <v>0</v>
      </c>
      <c r="K16" s="213"/>
      <c r="L16" s="182"/>
      <c r="M16" s="214"/>
      <c r="N16" s="215"/>
    </row>
    <row r="17" spans="1:14" ht="15.5" hidden="1" x14ac:dyDescent="0.35">
      <c r="B17" s="212" t="s">
        <v>3</v>
      </c>
      <c r="C17" s="202"/>
      <c r="D17" s="182"/>
      <c r="E17" s="182"/>
      <c r="F17" s="182"/>
      <c r="G17" s="182"/>
      <c r="H17" s="182"/>
      <c r="I17" s="182"/>
      <c r="J17" s="211">
        <f t="shared" ref="J17:J23" si="0">SUM(D17:F17)</f>
        <v>0</v>
      </c>
      <c r="K17" s="213"/>
      <c r="L17" s="182"/>
      <c r="M17" s="214"/>
      <c r="N17" s="215"/>
    </row>
    <row r="18" spans="1:14" ht="15.5" hidden="1" x14ac:dyDescent="0.35">
      <c r="B18" s="212" t="s">
        <v>4</v>
      </c>
      <c r="C18" s="202"/>
      <c r="D18" s="182"/>
      <c r="E18" s="182"/>
      <c r="F18" s="182"/>
      <c r="G18" s="182"/>
      <c r="H18" s="182"/>
      <c r="I18" s="182"/>
      <c r="J18" s="211">
        <f t="shared" si="0"/>
        <v>0</v>
      </c>
      <c r="K18" s="213"/>
      <c r="L18" s="182"/>
      <c r="M18" s="214"/>
      <c r="N18" s="215"/>
    </row>
    <row r="19" spans="1:14" ht="15.5" hidden="1" x14ac:dyDescent="0.35">
      <c r="B19" s="212" t="s">
        <v>33</v>
      </c>
      <c r="C19" s="202"/>
      <c r="D19" s="182"/>
      <c r="E19" s="182"/>
      <c r="F19" s="182"/>
      <c r="G19" s="182"/>
      <c r="H19" s="182"/>
      <c r="I19" s="182"/>
      <c r="J19" s="211">
        <f t="shared" si="0"/>
        <v>0</v>
      </c>
      <c r="K19" s="213"/>
      <c r="L19" s="182"/>
      <c r="M19" s="214"/>
      <c r="N19" s="215"/>
    </row>
    <row r="20" spans="1:14" ht="15.5" hidden="1" x14ac:dyDescent="0.35">
      <c r="B20" s="212" t="s">
        <v>34</v>
      </c>
      <c r="C20" s="202"/>
      <c r="D20" s="182"/>
      <c r="E20" s="182"/>
      <c r="F20" s="182"/>
      <c r="G20" s="182"/>
      <c r="H20" s="182"/>
      <c r="I20" s="182"/>
      <c r="J20" s="211">
        <f t="shared" si="0"/>
        <v>0</v>
      </c>
      <c r="K20" s="213"/>
      <c r="L20" s="182"/>
      <c r="M20" s="214"/>
      <c r="N20" s="215"/>
    </row>
    <row r="21" spans="1:14" ht="15.5" hidden="1" x14ac:dyDescent="0.35">
      <c r="B21" s="212" t="s">
        <v>35</v>
      </c>
      <c r="C21" s="202"/>
      <c r="D21" s="182"/>
      <c r="E21" s="182"/>
      <c r="F21" s="182"/>
      <c r="G21" s="182"/>
      <c r="H21" s="182"/>
      <c r="I21" s="182"/>
      <c r="J21" s="211">
        <f t="shared" si="0"/>
        <v>0</v>
      </c>
      <c r="K21" s="213"/>
      <c r="L21" s="182"/>
      <c r="M21" s="214"/>
      <c r="N21" s="215"/>
    </row>
    <row r="22" spans="1:14" ht="15.5" hidden="1" x14ac:dyDescent="0.35">
      <c r="B22" s="212" t="s">
        <v>36</v>
      </c>
      <c r="C22" s="207"/>
      <c r="D22" s="216"/>
      <c r="E22" s="216"/>
      <c r="F22" s="216"/>
      <c r="G22" s="216"/>
      <c r="H22" s="216"/>
      <c r="I22" s="216"/>
      <c r="J22" s="211">
        <f t="shared" si="0"/>
        <v>0</v>
      </c>
      <c r="K22" s="217"/>
      <c r="L22" s="216"/>
      <c r="M22" s="218"/>
      <c r="N22" s="215"/>
    </row>
    <row r="23" spans="1:14" ht="15.5" hidden="1" x14ac:dyDescent="0.35">
      <c r="A23" s="38"/>
      <c r="B23" s="212" t="s">
        <v>37</v>
      </c>
      <c r="C23" s="207"/>
      <c r="D23" s="216"/>
      <c r="E23" s="216"/>
      <c r="F23" s="216"/>
      <c r="G23" s="216"/>
      <c r="H23" s="216"/>
      <c r="I23" s="216"/>
      <c r="J23" s="211">
        <f t="shared" si="0"/>
        <v>0</v>
      </c>
      <c r="K23" s="217"/>
      <c r="L23" s="216"/>
      <c r="M23" s="218"/>
    </row>
    <row r="24" spans="1:14" ht="15.5" hidden="1" x14ac:dyDescent="0.35">
      <c r="A24" s="38"/>
      <c r="C24" s="102" t="s">
        <v>175</v>
      </c>
      <c r="D24" s="21">
        <f>SUM(D16:D23)</f>
        <v>0</v>
      </c>
      <c r="E24" s="21">
        <f>SUM(E16:E23)</f>
        <v>0</v>
      </c>
      <c r="F24" s="21">
        <f>SUM(F16:F23)</f>
        <v>0</v>
      </c>
      <c r="G24" s="21"/>
      <c r="H24" s="21"/>
      <c r="I24" s="21"/>
      <c r="J24" s="21">
        <f>SUM(J16:J23)</f>
        <v>0</v>
      </c>
      <c r="K24" s="21">
        <f>(K16*J16)+(K17*J17)+(K18*J18)+(K19*J19)+(K20*J20)+(K21*J21)+(K22*J22)+(K23*J23)</f>
        <v>0</v>
      </c>
      <c r="L24" s="21">
        <f>SUM(L16:L23)</f>
        <v>0</v>
      </c>
      <c r="M24" s="218"/>
      <c r="N24" s="52"/>
    </row>
    <row r="25" spans="1:14" ht="51" hidden="1" customHeight="1" x14ac:dyDescent="0.35">
      <c r="A25" s="38"/>
      <c r="B25" s="102" t="s">
        <v>5</v>
      </c>
      <c r="C25" s="333"/>
      <c r="D25" s="333"/>
      <c r="E25" s="333"/>
      <c r="F25" s="333"/>
      <c r="G25" s="333"/>
      <c r="H25" s="333"/>
      <c r="I25" s="333"/>
      <c r="J25" s="333"/>
      <c r="K25" s="333"/>
      <c r="L25" s="350"/>
      <c r="M25" s="333"/>
      <c r="N25" s="50"/>
    </row>
    <row r="26" spans="1:14" ht="15.5" hidden="1" x14ac:dyDescent="0.35">
      <c r="A26" s="38"/>
      <c r="B26" s="212" t="s">
        <v>44</v>
      </c>
      <c r="C26" s="202"/>
      <c r="D26" s="182"/>
      <c r="E26" s="182"/>
      <c r="F26" s="182"/>
      <c r="G26" s="182"/>
      <c r="H26" s="182"/>
      <c r="I26" s="182"/>
      <c r="J26" s="211">
        <f>SUM(D26:F26)</f>
        <v>0</v>
      </c>
      <c r="K26" s="213"/>
      <c r="L26" s="182"/>
      <c r="M26" s="214"/>
      <c r="N26" s="215"/>
    </row>
    <row r="27" spans="1:14" ht="15.5" hidden="1" x14ac:dyDescent="0.35">
      <c r="A27" s="38"/>
      <c r="B27" s="212" t="s">
        <v>45</v>
      </c>
      <c r="C27" s="202"/>
      <c r="D27" s="182"/>
      <c r="E27" s="182"/>
      <c r="F27" s="182"/>
      <c r="G27" s="182"/>
      <c r="H27" s="182"/>
      <c r="I27" s="182"/>
      <c r="J27" s="211">
        <f t="shared" ref="J27:J33" si="1">SUM(D27:F27)</f>
        <v>0</v>
      </c>
      <c r="K27" s="213"/>
      <c r="L27" s="182"/>
      <c r="M27" s="214"/>
      <c r="N27" s="215"/>
    </row>
    <row r="28" spans="1:14" ht="15.5" hidden="1" x14ac:dyDescent="0.35">
      <c r="A28" s="38"/>
      <c r="B28" s="212" t="s">
        <v>38</v>
      </c>
      <c r="C28" s="202"/>
      <c r="D28" s="182"/>
      <c r="E28" s="182"/>
      <c r="F28" s="182"/>
      <c r="G28" s="182"/>
      <c r="H28" s="182"/>
      <c r="I28" s="182"/>
      <c r="J28" s="211">
        <f t="shared" si="1"/>
        <v>0</v>
      </c>
      <c r="K28" s="213"/>
      <c r="L28" s="182"/>
      <c r="M28" s="214"/>
      <c r="N28" s="215"/>
    </row>
    <row r="29" spans="1:14" ht="15.5" hidden="1" x14ac:dyDescent="0.35">
      <c r="A29" s="38"/>
      <c r="B29" s="212" t="s">
        <v>39</v>
      </c>
      <c r="C29" s="202"/>
      <c r="D29" s="182"/>
      <c r="E29" s="182"/>
      <c r="F29" s="182"/>
      <c r="G29" s="182"/>
      <c r="H29" s="182"/>
      <c r="I29" s="182"/>
      <c r="J29" s="211">
        <f t="shared" si="1"/>
        <v>0</v>
      </c>
      <c r="K29" s="213"/>
      <c r="L29" s="182"/>
      <c r="M29" s="214"/>
      <c r="N29" s="215"/>
    </row>
    <row r="30" spans="1:14" ht="15.5" hidden="1" x14ac:dyDescent="0.35">
      <c r="A30" s="38"/>
      <c r="B30" s="212" t="s">
        <v>40</v>
      </c>
      <c r="C30" s="202"/>
      <c r="D30" s="182"/>
      <c r="E30" s="182"/>
      <c r="F30" s="182"/>
      <c r="G30" s="182"/>
      <c r="H30" s="182"/>
      <c r="I30" s="182"/>
      <c r="J30" s="211">
        <f t="shared" si="1"/>
        <v>0</v>
      </c>
      <c r="K30" s="213"/>
      <c r="L30" s="182"/>
      <c r="M30" s="214"/>
      <c r="N30" s="215"/>
    </row>
    <row r="31" spans="1:14" ht="15.5" hidden="1" x14ac:dyDescent="0.35">
      <c r="A31" s="38"/>
      <c r="B31" s="212" t="s">
        <v>41</v>
      </c>
      <c r="C31" s="202"/>
      <c r="D31" s="182"/>
      <c r="E31" s="182"/>
      <c r="F31" s="182"/>
      <c r="G31" s="182"/>
      <c r="H31" s="182"/>
      <c r="I31" s="182"/>
      <c r="J31" s="211">
        <f t="shared" si="1"/>
        <v>0</v>
      </c>
      <c r="K31" s="213"/>
      <c r="L31" s="182"/>
      <c r="M31" s="214"/>
      <c r="N31" s="215"/>
    </row>
    <row r="32" spans="1:14" ht="15.5" hidden="1" x14ac:dyDescent="0.35">
      <c r="A32" s="38"/>
      <c r="B32" s="212" t="s">
        <v>42</v>
      </c>
      <c r="C32" s="207"/>
      <c r="D32" s="216"/>
      <c r="E32" s="216"/>
      <c r="F32" s="216"/>
      <c r="G32" s="216"/>
      <c r="H32" s="216"/>
      <c r="I32" s="216"/>
      <c r="J32" s="211">
        <f t="shared" si="1"/>
        <v>0</v>
      </c>
      <c r="K32" s="217"/>
      <c r="L32" s="216"/>
      <c r="M32" s="218"/>
      <c r="N32" s="215"/>
    </row>
    <row r="33" spans="1:14" ht="15.5" hidden="1" x14ac:dyDescent="0.35">
      <c r="A33" s="38"/>
      <c r="B33" s="212" t="s">
        <v>43</v>
      </c>
      <c r="C33" s="207"/>
      <c r="D33" s="216"/>
      <c r="E33" s="216"/>
      <c r="F33" s="216"/>
      <c r="G33" s="216"/>
      <c r="H33" s="216"/>
      <c r="I33" s="216"/>
      <c r="J33" s="211">
        <f t="shared" si="1"/>
        <v>0</v>
      </c>
      <c r="K33" s="217"/>
      <c r="L33" s="216"/>
      <c r="M33" s="218"/>
      <c r="N33" s="215"/>
    </row>
    <row r="34" spans="1:14" ht="15.5" hidden="1" x14ac:dyDescent="0.35">
      <c r="A34" s="38"/>
      <c r="C34" s="102" t="s">
        <v>175</v>
      </c>
      <c r="D34" s="24">
        <f>SUM(D26:D33)</f>
        <v>0</v>
      </c>
      <c r="E34" s="24">
        <f>SUM(E26:E33)</f>
        <v>0</v>
      </c>
      <c r="F34" s="24">
        <f>SUM(F26:F33)</f>
        <v>0</v>
      </c>
      <c r="G34" s="24"/>
      <c r="H34" s="24"/>
      <c r="I34" s="24"/>
      <c r="J34" s="24">
        <f>SUM(J26:J33)</f>
        <v>0</v>
      </c>
      <c r="K34" s="21">
        <f>(K26*J26)+(K27*J27)+(K28*J28)+(K29*J29)+(K30*J30)+(K31*J31)+(K32*J32)+(K33*J33)</f>
        <v>0</v>
      </c>
      <c r="L34" s="21">
        <f>SUM(L26:L33)</f>
        <v>0</v>
      </c>
      <c r="M34" s="218"/>
      <c r="N34" s="52"/>
    </row>
    <row r="35" spans="1:14" ht="51" hidden="1" customHeight="1" x14ac:dyDescent="0.35">
      <c r="A35" s="38"/>
      <c r="B35" s="102" t="s">
        <v>6</v>
      </c>
      <c r="C35" s="333"/>
      <c r="D35" s="333"/>
      <c r="E35" s="333"/>
      <c r="F35" s="333"/>
      <c r="G35" s="333"/>
      <c r="H35" s="333"/>
      <c r="I35" s="333"/>
      <c r="J35" s="333"/>
      <c r="K35" s="333"/>
      <c r="L35" s="350"/>
      <c r="M35" s="333"/>
      <c r="N35" s="50"/>
    </row>
    <row r="36" spans="1:14" ht="15.5" hidden="1" x14ac:dyDescent="0.35">
      <c r="A36" s="38"/>
      <c r="B36" s="212" t="s">
        <v>46</v>
      </c>
      <c r="C36" s="202"/>
      <c r="D36" s="182"/>
      <c r="E36" s="182"/>
      <c r="F36" s="182"/>
      <c r="G36" s="182"/>
      <c r="H36" s="182"/>
      <c r="I36" s="182"/>
      <c r="J36" s="211">
        <f>SUM(D36:F36)</f>
        <v>0</v>
      </c>
      <c r="K36" s="213"/>
      <c r="L36" s="182"/>
      <c r="M36" s="214"/>
      <c r="N36" s="215"/>
    </row>
    <row r="37" spans="1:14" ht="15.5" hidden="1" x14ac:dyDescent="0.35">
      <c r="A37" s="38"/>
      <c r="B37" s="212" t="s">
        <v>47</v>
      </c>
      <c r="C37" s="202"/>
      <c r="D37" s="182"/>
      <c r="E37" s="182"/>
      <c r="F37" s="182"/>
      <c r="G37" s="182"/>
      <c r="H37" s="182"/>
      <c r="I37" s="182"/>
      <c r="J37" s="211">
        <f t="shared" ref="J37:J43" si="2">SUM(D37:F37)</f>
        <v>0</v>
      </c>
      <c r="K37" s="213"/>
      <c r="L37" s="182"/>
      <c r="M37" s="214"/>
      <c r="N37" s="215"/>
    </row>
    <row r="38" spans="1:14" ht="15.5" hidden="1" x14ac:dyDescent="0.35">
      <c r="A38" s="38"/>
      <c r="B38" s="212" t="s">
        <v>48</v>
      </c>
      <c r="C38" s="202"/>
      <c r="D38" s="182"/>
      <c r="E38" s="182"/>
      <c r="F38" s="182"/>
      <c r="G38" s="182"/>
      <c r="H38" s="182"/>
      <c r="I38" s="182"/>
      <c r="J38" s="211">
        <f t="shared" si="2"/>
        <v>0</v>
      </c>
      <c r="K38" s="213"/>
      <c r="L38" s="182"/>
      <c r="M38" s="214"/>
      <c r="N38" s="215"/>
    </row>
    <row r="39" spans="1:14" ht="15.5" hidden="1" x14ac:dyDescent="0.35">
      <c r="A39" s="38"/>
      <c r="B39" s="212" t="s">
        <v>49</v>
      </c>
      <c r="C39" s="202"/>
      <c r="D39" s="182"/>
      <c r="E39" s="182"/>
      <c r="F39" s="182"/>
      <c r="G39" s="182"/>
      <c r="H39" s="182"/>
      <c r="I39" s="182"/>
      <c r="J39" s="211">
        <f t="shared" si="2"/>
        <v>0</v>
      </c>
      <c r="K39" s="213"/>
      <c r="L39" s="182"/>
      <c r="M39" s="214"/>
      <c r="N39" s="215"/>
    </row>
    <row r="40" spans="1:14" s="38" customFormat="1" ht="15.5" hidden="1" x14ac:dyDescent="0.35">
      <c r="B40" s="212" t="s">
        <v>50</v>
      </c>
      <c r="C40" s="202"/>
      <c r="D40" s="182"/>
      <c r="E40" s="182"/>
      <c r="F40" s="182"/>
      <c r="G40" s="182"/>
      <c r="H40" s="182"/>
      <c r="I40" s="182"/>
      <c r="J40" s="211">
        <f t="shared" si="2"/>
        <v>0</v>
      </c>
      <c r="K40" s="213"/>
      <c r="L40" s="182"/>
      <c r="M40" s="214"/>
      <c r="N40" s="215"/>
    </row>
    <row r="41" spans="1:14" s="38" customFormat="1" ht="15.5" hidden="1" x14ac:dyDescent="0.35">
      <c r="B41" s="212" t="s">
        <v>51</v>
      </c>
      <c r="C41" s="202"/>
      <c r="D41" s="182"/>
      <c r="E41" s="182"/>
      <c r="F41" s="182"/>
      <c r="G41" s="182"/>
      <c r="H41" s="182"/>
      <c r="I41" s="182"/>
      <c r="J41" s="211">
        <f t="shared" si="2"/>
        <v>0</v>
      </c>
      <c r="K41" s="213"/>
      <c r="L41" s="182"/>
      <c r="M41" s="214"/>
      <c r="N41" s="215"/>
    </row>
    <row r="42" spans="1:14" s="38" customFormat="1" ht="15.5" hidden="1" x14ac:dyDescent="0.35">
      <c r="A42" s="37"/>
      <c r="B42" s="212" t="s">
        <v>52</v>
      </c>
      <c r="C42" s="207"/>
      <c r="D42" s="216"/>
      <c r="E42" s="216"/>
      <c r="F42" s="216"/>
      <c r="G42" s="216"/>
      <c r="H42" s="216"/>
      <c r="I42" s="216"/>
      <c r="J42" s="211">
        <f t="shared" si="2"/>
        <v>0</v>
      </c>
      <c r="K42" s="217"/>
      <c r="L42" s="216"/>
      <c r="M42" s="218"/>
      <c r="N42" s="215"/>
    </row>
    <row r="43" spans="1:14" ht="15.5" hidden="1" x14ac:dyDescent="0.35">
      <c r="B43" s="212" t="s">
        <v>53</v>
      </c>
      <c r="C43" s="207"/>
      <c r="D43" s="216"/>
      <c r="E43" s="216"/>
      <c r="F43" s="216"/>
      <c r="G43" s="216"/>
      <c r="H43" s="216"/>
      <c r="I43" s="216"/>
      <c r="J43" s="211">
        <f t="shared" si="2"/>
        <v>0</v>
      </c>
      <c r="K43" s="217"/>
      <c r="L43" s="216"/>
      <c r="M43" s="218"/>
      <c r="N43" s="215"/>
    </row>
    <row r="44" spans="1:14" ht="15.5" hidden="1" x14ac:dyDescent="0.35">
      <c r="C44" s="102" t="s">
        <v>175</v>
      </c>
      <c r="D44" s="24">
        <f>SUM(D36:D43)</f>
        <v>0</v>
      </c>
      <c r="E44" s="24">
        <f>SUM(E36:E43)</f>
        <v>0</v>
      </c>
      <c r="F44" s="24">
        <f>SUM(F36:F43)</f>
        <v>0</v>
      </c>
      <c r="G44" s="24"/>
      <c r="H44" s="24"/>
      <c r="I44" s="24"/>
      <c r="J44" s="24">
        <f>SUM(J36:J43)</f>
        <v>0</v>
      </c>
      <c r="K44" s="21">
        <f>(K36*J36)+(K37*J37)+(K38*J38)+(K39*J39)+(K40*J40)+(K41*J41)+(K42*J42)+(K43*J43)</f>
        <v>0</v>
      </c>
      <c r="L44" s="21">
        <f>SUM(L36:L43)</f>
        <v>0</v>
      </c>
      <c r="M44" s="218"/>
      <c r="N44" s="52"/>
    </row>
    <row r="45" spans="1:14" ht="51" hidden="1" customHeight="1" x14ac:dyDescent="0.35">
      <c r="B45" s="102" t="s">
        <v>54</v>
      </c>
      <c r="C45" s="333"/>
      <c r="D45" s="333"/>
      <c r="E45" s="333"/>
      <c r="F45" s="333"/>
      <c r="G45" s="333"/>
      <c r="H45" s="333"/>
      <c r="I45" s="333"/>
      <c r="J45" s="333"/>
      <c r="K45" s="333"/>
      <c r="L45" s="350"/>
      <c r="M45" s="333"/>
      <c r="N45" s="50"/>
    </row>
    <row r="46" spans="1:14" ht="15.5" hidden="1" x14ac:dyDescent="0.35">
      <c r="B46" s="212" t="s">
        <v>55</v>
      </c>
      <c r="C46" s="202"/>
      <c r="D46" s="182"/>
      <c r="E46" s="182"/>
      <c r="F46" s="182"/>
      <c r="G46" s="182"/>
      <c r="H46" s="182"/>
      <c r="I46" s="182"/>
      <c r="J46" s="211">
        <f>SUM(D46:F46)</f>
        <v>0</v>
      </c>
      <c r="K46" s="213"/>
      <c r="L46" s="182"/>
      <c r="M46" s="214"/>
      <c r="N46" s="215"/>
    </row>
    <row r="47" spans="1:14" ht="15.5" hidden="1" x14ac:dyDescent="0.35">
      <c r="B47" s="212" t="s">
        <v>56</v>
      </c>
      <c r="C47" s="202"/>
      <c r="D47" s="182"/>
      <c r="E47" s="182"/>
      <c r="F47" s="182"/>
      <c r="G47" s="182"/>
      <c r="H47" s="182"/>
      <c r="I47" s="182"/>
      <c r="J47" s="211">
        <f t="shared" ref="J47:J53" si="3">SUM(D47:F47)</f>
        <v>0</v>
      </c>
      <c r="K47" s="213"/>
      <c r="L47" s="182"/>
      <c r="M47" s="214"/>
      <c r="N47" s="215"/>
    </row>
    <row r="48" spans="1:14" ht="15.5" hidden="1" x14ac:dyDescent="0.35">
      <c r="B48" s="212" t="s">
        <v>57</v>
      </c>
      <c r="C48" s="202"/>
      <c r="D48" s="182"/>
      <c r="E48" s="182"/>
      <c r="F48" s="182"/>
      <c r="G48" s="182"/>
      <c r="H48" s="182"/>
      <c r="I48" s="182"/>
      <c r="J48" s="211">
        <f t="shared" si="3"/>
        <v>0</v>
      </c>
      <c r="K48" s="213"/>
      <c r="L48" s="182"/>
      <c r="M48" s="214"/>
      <c r="N48" s="215"/>
    </row>
    <row r="49" spans="1:14" ht="15.5" hidden="1" x14ac:dyDescent="0.35">
      <c r="B49" s="212" t="s">
        <v>58</v>
      </c>
      <c r="C49" s="202"/>
      <c r="D49" s="182"/>
      <c r="E49" s="182"/>
      <c r="F49" s="182"/>
      <c r="G49" s="182"/>
      <c r="H49" s="182"/>
      <c r="I49" s="182"/>
      <c r="J49" s="211">
        <f t="shared" si="3"/>
        <v>0</v>
      </c>
      <c r="K49" s="213"/>
      <c r="L49" s="182"/>
      <c r="M49" s="214"/>
      <c r="N49" s="215"/>
    </row>
    <row r="50" spans="1:14" ht="15.5" hidden="1" x14ac:dyDescent="0.35">
      <c r="B50" s="212" t="s">
        <v>59</v>
      </c>
      <c r="C50" s="202"/>
      <c r="D50" s="182"/>
      <c r="E50" s="182"/>
      <c r="F50" s="182"/>
      <c r="G50" s="182"/>
      <c r="H50" s="182"/>
      <c r="I50" s="182"/>
      <c r="J50" s="211">
        <f t="shared" si="3"/>
        <v>0</v>
      </c>
      <c r="K50" s="213"/>
      <c r="L50" s="182"/>
      <c r="M50" s="214"/>
      <c r="N50" s="215"/>
    </row>
    <row r="51" spans="1:14" ht="15.5" hidden="1" x14ac:dyDescent="0.35">
      <c r="A51" s="38"/>
      <c r="B51" s="212" t="s">
        <v>60</v>
      </c>
      <c r="C51" s="202"/>
      <c r="D51" s="182"/>
      <c r="E51" s="182"/>
      <c r="F51" s="182"/>
      <c r="G51" s="182"/>
      <c r="H51" s="182"/>
      <c r="I51" s="182"/>
      <c r="J51" s="211">
        <f t="shared" si="3"/>
        <v>0</v>
      </c>
      <c r="K51" s="213"/>
      <c r="L51" s="182"/>
      <c r="M51" s="214"/>
      <c r="N51" s="215"/>
    </row>
    <row r="52" spans="1:14" s="38" customFormat="1" ht="15.5" hidden="1" x14ac:dyDescent="0.35">
      <c r="A52" s="37"/>
      <c r="B52" s="212" t="s">
        <v>61</v>
      </c>
      <c r="C52" s="207"/>
      <c r="D52" s="216"/>
      <c r="E52" s="216"/>
      <c r="F52" s="216"/>
      <c r="G52" s="216"/>
      <c r="H52" s="216"/>
      <c r="I52" s="216"/>
      <c r="J52" s="211">
        <f t="shared" si="3"/>
        <v>0</v>
      </c>
      <c r="K52" s="217"/>
      <c r="L52" s="216"/>
      <c r="M52" s="218"/>
      <c r="N52" s="215"/>
    </row>
    <row r="53" spans="1:14" ht="15.5" hidden="1" x14ac:dyDescent="0.35">
      <c r="B53" s="212" t="s">
        <v>62</v>
      </c>
      <c r="C53" s="207"/>
      <c r="D53" s="216"/>
      <c r="E53" s="216"/>
      <c r="F53" s="216"/>
      <c r="G53" s="216"/>
      <c r="H53" s="216"/>
      <c r="I53" s="216"/>
      <c r="J53" s="211">
        <f t="shared" si="3"/>
        <v>0</v>
      </c>
      <c r="K53" s="217"/>
      <c r="L53" s="216"/>
      <c r="M53" s="218"/>
      <c r="N53" s="215"/>
    </row>
    <row r="54" spans="1:14" ht="15.5" hidden="1" x14ac:dyDescent="0.35">
      <c r="C54" s="102" t="s">
        <v>175</v>
      </c>
      <c r="D54" s="21">
        <f>SUM(D46:D53)</f>
        <v>0</v>
      </c>
      <c r="E54" s="21">
        <f>SUM(E46:E53)</f>
        <v>0</v>
      </c>
      <c r="F54" s="21">
        <f>SUM(F46:F53)</f>
        <v>0</v>
      </c>
      <c r="G54" s="21"/>
      <c r="H54" s="21"/>
      <c r="I54" s="21"/>
      <c r="J54" s="21">
        <f>SUM(J46:J53)</f>
        <v>0</v>
      </c>
      <c r="K54" s="21">
        <f>(K46*J46)+(K47*J47)+(K48*J48)+(K49*J49)+(K50*J50)+(K51*J51)+(K52*J52)+(K53*J53)</f>
        <v>0</v>
      </c>
      <c r="L54" s="21">
        <f>SUM(L46:L53)</f>
        <v>0</v>
      </c>
      <c r="M54" s="218"/>
      <c r="N54" s="52"/>
    </row>
    <row r="55" spans="1:14" ht="15.5" x14ac:dyDescent="0.35">
      <c r="B55" s="219"/>
      <c r="C55" s="220"/>
      <c r="D55" s="221"/>
      <c r="E55" s="221"/>
      <c r="F55" s="221"/>
      <c r="G55" s="221"/>
      <c r="H55" s="221"/>
      <c r="I55" s="221"/>
      <c r="J55" s="221"/>
      <c r="K55" s="221"/>
      <c r="L55" s="221"/>
      <c r="M55" s="221"/>
      <c r="N55" s="215"/>
    </row>
    <row r="56" spans="1:14" ht="51" hidden="1" customHeight="1" x14ac:dyDescent="0.35">
      <c r="B56" s="102" t="s">
        <v>7</v>
      </c>
      <c r="C56" s="325" t="s">
        <v>619</v>
      </c>
      <c r="D56" s="325"/>
      <c r="E56" s="325"/>
      <c r="F56" s="325"/>
      <c r="G56" s="325"/>
      <c r="H56" s="325"/>
      <c r="I56" s="325"/>
      <c r="J56" s="325"/>
      <c r="K56" s="325"/>
      <c r="L56" s="357"/>
      <c r="M56" s="325"/>
      <c r="N56" s="18"/>
    </row>
    <row r="57" spans="1:14" ht="51" customHeight="1" x14ac:dyDescent="0.35">
      <c r="B57" s="102" t="s">
        <v>193</v>
      </c>
      <c r="C57" s="325" t="s">
        <v>620</v>
      </c>
      <c r="D57" s="404"/>
      <c r="E57" s="404"/>
      <c r="F57" s="404"/>
      <c r="G57" s="404"/>
      <c r="H57" s="404"/>
      <c r="I57" s="404"/>
      <c r="J57" s="404"/>
      <c r="K57" s="404"/>
      <c r="L57" s="405"/>
      <c r="M57" s="404"/>
      <c r="N57" s="50"/>
    </row>
    <row r="58" spans="1:14" ht="31" x14ac:dyDescent="0.35">
      <c r="B58" s="212" t="s">
        <v>68</v>
      </c>
      <c r="C58" s="202" t="s">
        <v>621</v>
      </c>
      <c r="D58" s="182">
        <v>10000</v>
      </c>
      <c r="E58" s="182"/>
      <c r="F58" s="182"/>
      <c r="G58" s="182"/>
      <c r="H58" s="182"/>
      <c r="I58" s="182"/>
      <c r="J58" s="211">
        <f>SUM(D58:F58)</f>
        <v>10000</v>
      </c>
      <c r="K58" s="213"/>
      <c r="L58" s="182"/>
      <c r="M58" s="214"/>
      <c r="N58" s="215"/>
    </row>
    <row r="59" spans="1:14" ht="46.5" x14ac:dyDescent="0.35">
      <c r="B59" s="212" t="s">
        <v>67</v>
      </c>
      <c r="C59" s="202" t="s">
        <v>622</v>
      </c>
      <c r="D59" s="182">
        <v>9000</v>
      </c>
      <c r="E59" s="182"/>
      <c r="F59" s="182"/>
      <c r="G59" s="182"/>
      <c r="H59" s="182"/>
      <c r="I59" s="182"/>
      <c r="J59" s="211">
        <f t="shared" ref="J59:J65" si="4">SUM(D59:F59)</f>
        <v>9000</v>
      </c>
      <c r="K59" s="213"/>
      <c r="L59" s="182"/>
      <c r="M59" s="214"/>
      <c r="N59" s="215"/>
    </row>
    <row r="60" spans="1:14" ht="29" x14ac:dyDescent="0.35">
      <c r="B60" s="212" t="s">
        <v>69</v>
      </c>
      <c r="C60" s="37" t="s">
        <v>623</v>
      </c>
      <c r="D60" s="182">
        <v>6000</v>
      </c>
      <c r="E60" s="182"/>
      <c r="F60" s="182"/>
      <c r="G60" s="182"/>
      <c r="H60" s="182"/>
      <c r="I60" s="182"/>
      <c r="J60" s="211">
        <f t="shared" si="4"/>
        <v>6000</v>
      </c>
      <c r="K60" s="213"/>
      <c r="L60" s="182"/>
      <c r="M60" s="214"/>
      <c r="N60" s="215"/>
    </row>
    <row r="61" spans="1:14" ht="31" x14ac:dyDescent="0.35">
      <c r="B61" s="212" t="s">
        <v>70</v>
      </c>
      <c r="C61" s="202" t="s">
        <v>624</v>
      </c>
      <c r="D61" s="182">
        <v>6000</v>
      </c>
      <c r="E61" s="182"/>
      <c r="F61" s="182"/>
      <c r="G61" s="182"/>
      <c r="H61" s="182"/>
      <c r="I61" s="182"/>
      <c r="J61" s="211">
        <f t="shared" si="4"/>
        <v>6000</v>
      </c>
      <c r="K61" s="213"/>
      <c r="L61" s="182"/>
      <c r="M61" s="214"/>
      <c r="N61" s="215"/>
    </row>
    <row r="62" spans="1:14" ht="31" x14ac:dyDescent="0.35">
      <c r="B62" s="212" t="s">
        <v>71</v>
      </c>
      <c r="C62" s="202" t="s">
        <v>625</v>
      </c>
      <c r="D62" s="182">
        <v>40000</v>
      </c>
      <c r="E62" s="182"/>
      <c r="F62" s="182"/>
      <c r="G62" s="182"/>
      <c r="H62" s="182"/>
      <c r="I62" s="182"/>
      <c r="J62" s="211">
        <f t="shared" si="4"/>
        <v>40000</v>
      </c>
      <c r="K62" s="213"/>
      <c r="L62" s="182"/>
      <c r="M62" s="214"/>
      <c r="N62" s="215"/>
    </row>
    <row r="63" spans="1:14" ht="31" x14ac:dyDescent="0.35">
      <c r="B63" s="212" t="s">
        <v>72</v>
      </c>
      <c r="C63" s="202" t="s">
        <v>626</v>
      </c>
      <c r="D63" s="182">
        <v>10000</v>
      </c>
      <c r="E63" s="182"/>
      <c r="F63" s="182"/>
      <c r="G63" s="182"/>
      <c r="H63" s="182"/>
      <c r="I63" s="182"/>
      <c r="J63" s="211">
        <f t="shared" si="4"/>
        <v>10000</v>
      </c>
      <c r="K63" s="213"/>
      <c r="L63" s="182"/>
      <c r="M63" s="214"/>
      <c r="N63" s="215"/>
    </row>
    <row r="64" spans="1:14" ht="46.5" x14ac:dyDescent="0.35">
      <c r="A64" s="38"/>
      <c r="B64" s="212" t="s">
        <v>73</v>
      </c>
      <c r="C64" s="207" t="s">
        <v>627</v>
      </c>
      <c r="D64" s="216">
        <v>40000</v>
      </c>
      <c r="E64" s="216"/>
      <c r="F64" s="216"/>
      <c r="G64" s="216"/>
      <c r="H64" s="216"/>
      <c r="I64" s="216"/>
      <c r="J64" s="211">
        <f t="shared" si="4"/>
        <v>40000</v>
      </c>
      <c r="K64" s="217"/>
      <c r="L64" s="216"/>
      <c r="M64" s="218"/>
      <c r="N64" s="215"/>
    </row>
    <row r="65" spans="1:14" s="38" customFormat="1" ht="62" x14ac:dyDescent="0.35">
      <c r="B65" s="212" t="s">
        <v>74</v>
      </c>
      <c r="C65" s="207" t="s">
        <v>628</v>
      </c>
      <c r="D65" s="216">
        <v>30000</v>
      </c>
      <c r="E65" s="216"/>
      <c r="F65" s="216"/>
      <c r="G65" s="216"/>
      <c r="H65" s="216"/>
      <c r="I65" s="216"/>
      <c r="J65" s="211">
        <f t="shared" si="4"/>
        <v>30000</v>
      </c>
      <c r="K65" s="217"/>
      <c r="L65" s="216"/>
      <c r="M65" s="218"/>
      <c r="N65" s="215"/>
    </row>
    <row r="66" spans="1:14" s="38" customFormat="1" ht="15.5" x14ac:dyDescent="0.35">
      <c r="A66" s="37"/>
      <c r="B66" s="37"/>
      <c r="C66" s="102" t="s">
        <v>175</v>
      </c>
      <c r="D66" s="21">
        <f>SUM(D58:D65)</f>
        <v>151000</v>
      </c>
      <c r="E66" s="21">
        <f>SUM(E58:E65)</f>
        <v>0</v>
      </c>
      <c r="F66" s="21">
        <f>SUM(F58:F65)</f>
        <v>0</v>
      </c>
      <c r="G66" s="24"/>
      <c r="H66" s="24"/>
      <c r="I66" s="24"/>
      <c r="J66" s="24">
        <f>SUM(J58:J65)</f>
        <v>151000</v>
      </c>
      <c r="K66" s="21">
        <f>(K58*J58)+(K59*J59)+(K60*J60)+(K61*J61)+(K62*J62)+(K63*J63)+(K64*J64)+(K65*J65)</f>
        <v>0</v>
      </c>
      <c r="L66" s="21">
        <f>SUM(L58:L65)</f>
        <v>0</v>
      </c>
      <c r="M66" s="218"/>
      <c r="N66" s="52"/>
    </row>
    <row r="67" spans="1:14" ht="51" hidden="1" customHeight="1" x14ac:dyDescent="0.35">
      <c r="B67" s="102" t="s">
        <v>75</v>
      </c>
      <c r="C67" s="325" t="s">
        <v>629</v>
      </c>
      <c r="D67" s="325"/>
      <c r="E67" s="325"/>
      <c r="F67" s="325"/>
      <c r="G67" s="325"/>
      <c r="H67" s="325"/>
      <c r="I67" s="325"/>
      <c r="J67" s="325"/>
      <c r="K67" s="325"/>
      <c r="L67" s="357"/>
      <c r="M67" s="325"/>
      <c r="N67" s="50"/>
    </row>
    <row r="68" spans="1:14" ht="78" customHeight="1" x14ac:dyDescent="0.35">
      <c r="B68" s="212" t="s">
        <v>76</v>
      </c>
      <c r="C68" s="202" t="s">
        <v>630</v>
      </c>
      <c r="D68" s="182">
        <v>8000</v>
      </c>
      <c r="E68" s="182"/>
      <c r="F68" s="182"/>
      <c r="G68" s="182"/>
      <c r="H68" s="182"/>
      <c r="I68" s="182"/>
      <c r="J68" s="211">
        <f>SUM(D68:F68)</f>
        <v>8000</v>
      </c>
      <c r="K68" s="213"/>
      <c r="L68" s="182"/>
      <c r="M68" s="214"/>
      <c r="N68" s="215"/>
    </row>
    <row r="69" spans="1:14" ht="62" x14ac:dyDescent="0.35">
      <c r="B69" s="212" t="s">
        <v>77</v>
      </c>
      <c r="C69" s="202" t="s">
        <v>631</v>
      </c>
      <c r="D69" s="182">
        <v>10000</v>
      </c>
      <c r="E69" s="182"/>
      <c r="F69" s="182"/>
      <c r="G69" s="182"/>
      <c r="H69" s="182"/>
      <c r="I69" s="182"/>
      <c r="J69" s="211">
        <f t="shared" ref="J69:J75" si="5">SUM(D69:F69)</f>
        <v>10000</v>
      </c>
      <c r="K69" s="213"/>
      <c r="L69" s="182"/>
      <c r="M69" s="214"/>
      <c r="N69" s="215"/>
    </row>
    <row r="70" spans="1:14" ht="64.5" customHeight="1" x14ac:dyDescent="0.35">
      <c r="B70" s="212" t="s">
        <v>78</v>
      </c>
      <c r="C70" s="202" t="s">
        <v>632</v>
      </c>
      <c r="D70" s="182">
        <v>10000</v>
      </c>
      <c r="E70" s="182"/>
      <c r="F70" s="182"/>
      <c r="G70" s="182"/>
      <c r="H70" s="182"/>
      <c r="I70" s="182"/>
      <c r="J70" s="211">
        <f t="shared" si="5"/>
        <v>10000</v>
      </c>
      <c r="K70" s="213"/>
      <c r="L70" s="182"/>
      <c r="M70" s="214"/>
      <c r="N70" s="215"/>
    </row>
    <row r="71" spans="1:14" ht="62" x14ac:dyDescent="0.35">
      <c r="B71" s="212" t="s">
        <v>79</v>
      </c>
      <c r="C71" s="202" t="s">
        <v>633</v>
      </c>
      <c r="D71" s="182">
        <v>10000</v>
      </c>
      <c r="E71" s="182"/>
      <c r="F71" s="182"/>
      <c r="G71" s="182"/>
      <c r="H71" s="182"/>
      <c r="I71" s="182"/>
      <c r="J71" s="211">
        <f t="shared" si="5"/>
        <v>10000</v>
      </c>
      <c r="K71" s="213"/>
      <c r="L71" s="182"/>
      <c r="M71" s="214"/>
      <c r="N71" s="215"/>
    </row>
    <row r="72" spans="1:14" ht="93" x14ac:dyDescent="0.35">
      <c r="B72" s="212" t="s">
        <v>80</v>
      </c>
      <c r="C72" s="202" t="s">
        <v>634</v>
      </c>
      <c r="D72" s="182">
        <v>10000</v>
      </c>
      <c r="E72" s="182"/>
      <c r="F72" s="182"/>
      <c r="G72" s="182"/>
      <c r="H72" s="182"/>
      <c r="I72" s="182"/>
      <c r="J72" s="211">
        <f t="shared" si="5"/>
        <v>10000</v>
      </c>
      <c r="K72" s="213"/>
      <c r="L72" s="182"/>
      <c r="M72" s="214"/>
      <c r="N72" s="215"/>
    </row>
    <row r="73" spans="1:14" ht="85.5" customHeight="1" x14ac:dyDescent="0.35">
      <c r="B73" s="212" t="s">
        <v>81</v>
      </c>
      <c r="C73" s="202" t="s">
        <v>635</v>
      </c>
      <c r="D73" s="182">
        <v>10000</v>
      </c>
      <c r="E73" s="182"/>
      <c r="F73" s="182"/>
      <c r="G73" s="182"/>
      <c r="H73" s="182"/>
      <c r="I73" s="182"/>
      <c r="J73" s="211">
        <f t="shared" si="5"/>
        <v>10000</v>
      </c>
      <c r="K73" s="213"/>
      <c r="L73" s="182"/>
      <c r="M73" s="214"/>
      <c r="N73" s="215"/>
    </row>
    <row r="74" spans="1:14" ht="15.5" x14ac:dyDescent="0.35">
      <c r="B74" s="212" t="s">
        <v>82</v>
      </c>
      <c r="D74" s="216"/>
      <c r="E74" s="216"/>
      <c r="F74" s="216"/>
      <c r="G74" s="216"/>
      <c r="H74" s="216"/>
      <c r="I74" s="216"/>
      <c r="J74" s="211">
        <f t="shared" si="5"/>
        <v>0</v>
      </c>
      <c r="K74" s="217"/>
      <c r="L74" s="216"/>
      <c r="M74" s="218"/>
      <c r="N74" s="215"/>
    </row>
    <row r="75" spans="1:14" ht="15.5" x14ac:dyDescent="0.35">
      <c r="B75" s="212" t="s">
        <v>83</v>
      </c>
      <c r="C75" s="207"/>
      <c r="D75" s="216"/>
      <c r="E75" s="216"/>
      <c r="F75" s="216"/>
      <c r="G75" s="216"/>
      <c r="H75" s="216"/>
      <c r="I75" s="216"/>
      <c r="J75" s="211">
        <f t="shared" si="5"/>
        <v>0</v>
      </c>
      <c r="K75" s="217"/>
      <c r="L75" s="216"/>
      <c r="M75" s="218"/>
      <c r="N75" s="215"/>
    </row>
    <row r="76" spans="1:14" ht="15.5" x14ac:dyDescent="0.35">
      <c r="C76" s="102" t="s">
        <v>175</v>
      </c>
      <c r="D76" s="21">
        <f>SUM(D68:D75)</f>
        <v>58000</v>
      </c>
      <c r="E76" s="21">
        <f>SUM(E68:E75)</f>
        <v>0</v>
      </c>
      <c r="F76" s="21">
        <f>SUM(F68:F75)</f>
        <v>0</v>
      </c>
      <c r="G76" s="21"/>
      <c r="H76" s="21"/>
      <c r="I76" s="21"/>
      <c r="J76" s="21">
        <f>SUM(J68:J75)</f>
        <v>58000</v>
      </c>
      <c r="K76" s="21">
        <f>(K68*J68)+(K69*J69)+(K70*J70)+(K71*J71)+(K72*J72)+(K73*J73)+(K74*J74)+(K75*J75)</f>
        <v>0</v>
      </c>
      <c r="L76" s="173">
        <f>SUM(L68:L75)</f>
        <v>0</v>
      </c>
      <c r="M76" s="218"/>
      <c r="N76" s="52"/>
    </row>
    <row r="77" spans="1:14" ht="78.75" customHeight="1" x14ac:dyDescent="0.35">
      <c r="B77" s="102" t="s">
        <v>84</v>
      </c>
      <c r="C77" s="406" t="s">
        <v>636</v>
      </c>
      <c r="D77" s="406"/>
      <c r="E77" s="406"/>
      <c r="F77" s="406"/>
      <c r="G77" s="406"/>
      <c r="H77" s="406"/>
      <c r="I77" s="406"/>
      <c r="J77" s="406"/>
      <c r="K77" s="406"/>
      <c r="L77" s="406"/>
      <c r="M77" s="406"/>
      <c r="N77" s="50"/>
    </row>
    <row r="78" spans="1:14" ht="81" customHeight="1" x14ac:dyDescent="0.35">
      <c r="B78" s="212" t="s">
        <v>85</v>
      </c>
      <c r="C78" s="202" t="s">
        <v>637</v>
      </c>
      <c r="D78" s="182">
        <v>10000</v>
      </c>
      <c r="E78" s="182"/>
      <c r="F78" s="182"/>
      <c r="G78" s="182"/>
      <c r="H78" s="182"/>
      <c r="I78" s="182"/>
      <c r="J78" s="211">
        <f>SUM(D78:F78)</f>
        <v>10000</v>
      </c>
      <c r="K78" s="213"/>
      <c r="L78" s="182"/>
      <c r="M78" s="214"/>
      <c r="N78" s="215"/>
    </row>
    <row r="79" spans="1:14" ht="62" x14ac:dyDescent="0.35">
      <c r="B79" s="212" t="s">
        <v>86</v>
      </c>
      <c r="C79" s="202" t="s">
        <v>638</v>
      </c>
      <c r="D79" s="182">
        <v>22000</v>
      </c>
      <c r="E79" s="182"/>
      <c r="F79" s="182"/>
      <c r="G79" s="182"/>
      <c r="H79" s="182"/>
      <c r="I79" s="182"/>
      <c r="J79" s="211">
        <f t="shared" ref="J79:J85" si="6">SUM(D79:F79)</f>
        <v>22000</v>
      </c>
      <c r="K79" s="213"/>
      <c r="L79" s="182"/>
      <c r="M79" s="214"/>
      <c r="N79" s="215"/>
    </row>
    <row r="80" spans="1:14" ht="18" customHeight="1" x14ac:dyDescent="0.35">
      <c r="B80" s="212" t="s">
        <v>87</v>
      </c>
      <c r="C80" s="202"/>
      <c r="D80" s="182"/>
      <c r="E80" s="182"/>
      <c r="F80" s="182"/>
      <c r="G80" s="182"/>
      <c r="H80" s="182"/>
      <c r="I80" s="182"/>
      <c r="J80" s="211">
        <f t="shared" si="6"/>
        <v>0</v>
      </c>
      <c r="K80" s="213"/>
      <c r="L80" s="182"/>
      <c r="M80" s="214"/>
      <c r="N80" s="215"/>
    </row>
    <row r="81" spans="1:14" ht="15.5" x14ac:dyDescent="0.35">
      <c r="A81" s="38"/>
      <c r="B81" s="212" t="s">
        <v>88</v>
      </c>
      <c r="C81" s="202"/>
      <c r="D81" s="182"/>
      <c r="E81" s="182"/>
      <c r="F81" s="182"/>
      <c r="G81" s="182"/>
      <c r="H81" s="182"/>
      <c r="I81" s="182"/>
      <c r="J81" s="211">
        <f t="shared" si="6"/>
        <v>0</v>
      </c>
      <c r="K81" s="213"/>
      <c r="L81" s="182"/>
      <c r="M81" s="214"/>
      <c r="N81" s="215"/>
    </row>
    <row r="82" spans="1:14" s="38" customFormat="1" ht="15.5" x14ac:dyDescent="0.35">
      <c r="A82" s="37"/>
      <c r="B82" s="212" t="s">
        <v>89</v>
      </c>
      <c r="C82" s="202"/>
      <c r="D82" s="182"/>
      <c r="E82" s="182"/>
      <c r="F82" s="182"/>
      <c r="G82" s="182"/>
      <c r="H82" s="182"/>
      <c r="I82" s="182"/>
      <c r="J82" s="211">
        <f t="shared" si="6"/>
        <v>0</v>
      </c>
      <c r="K82" s="213"/>
      <c r="L82" s="182"/>
      <c r="M82" s="214"/>
      <c r="N82" s="215"/>
    </row>
    <row r="83" spans="1:14" ht="15.5" x14ac:dyDescent="0.35">
      <c r="B83" s="212" t="s">
        <v>90</v>
      </c>
      <c r="C83" s="202"/>
      <c r="D83" s="182"/>
      <c r="E83" s="182"/>
      <c r="F83" s="182"/>
      <c r="G83" s="182"/>
      <c r="H83" s="182"/>
      <c r="I83" s="182"/>
      <c r="J83" s="211">
        <f t="shared" si="6"/>
        <v>0</v>
      </c>
      <c r="K83" s="213"/>
      <c r="L83" s="182"/>
      <c r="M83" s="214"/>
      <c r="N83" s="215"/>
    </row>
    <row r="84" spans="1:14" ht="15.5" x14ac:dyDescent="0.35">
      <c r="B84" s="212" t="s">
        <v>91</v>
      </c>
      <c r="C84" s="207"/>
      <c r="D84" s="216"/>
      <c r="E84" s="216"/>
      <c r="F84" s="216"/>
      <c r="G84" s="216"/>
      <c r="H84" s="216"/>
      <c r="I84" s="216"/>
      <c r="J84" s="211">
        <f t="shared" si="6"/>
        <v>0</v>
      </c>
      <c r="K84" s="217"/>
      <c r="L84" s="216"/>
      <c r="M84" s="218"/>
      <c r="N84" s="215"/>
    </row>
    <row r="85" spans="1:14" ht="15.5" x14ac:dyDescent="0.35">
      <c r="B85" s="212" t="s">
        <v>92</v>
      </c>
      <c r="C85" s="207"/>
      <c r="D85" s="216"/>
      <c r="E85" s="216"/>
      <c r="F85" s="216"/>
      <c r="G85" s="216"/>
      <c r="H85" s="216"/>
      <c r="I85" s="216"/>
      <c r="J85" s="211">
        <f t="shared" si="6"/>
        <v>0</v>
      </c>
      <c r="K85" s="217"/>
      <c r="L85" s="216"/>
      <c r="M85" s="218"/>
      <c r="N85" s="215"/>
    </row>
    <row r="86" spans="1:14" ht="15.5" x14ac:dyDescent="0.35">
      <c r="C86" s="102" t="s">
        <v>175</v>
      </c>
      <c r="D86" s="24">
        <f>SUM(D78:D85)</f>
        <v>32000</v>
      </c>
      <c r="E86" s="24">
        <f>SUM(E78:E85)</f>
        <v>0</v>
      </c>
      <c r="F86" s="24">
        <f>SUM(F78:F85)</f>
        <v>0</v>
      </c>
      <c r="G86" s="24"/>
      <c r="H86" s="24"/>
      <c r="I86" s="24"/>
      <c r="J86" s="24">
        <f>SUM(J78:J85)</f>
        <v>32000</v>
      </c>
      <c r="K86" s="21">
        <f>(K78*J78)+(K79*J79)+(K80*J80)+(K81*J81)+(K82*J82)+(K83*J83)+(K84*J84)+(K85*J85)</f>
        <v>0</v>
      </c>
      <c r="L86" s="173">
        <f>SUM(L78:L85)</f>
        <v>0</v>
      </c>
      <c r="M86" s="218"/>
      <c r="N86" s="52"/>
    </row>
    <row r="87" spans="1:14" ht="51" customHeight="1" x14ac:dyDescent="0.35">
      <c r="B87" s="102" t="s">
        <v>101</v>
      </c>
      <c r="C87" s="325" t="s">
        <v>639</v>
      </c>
      <c r="D87" s="325"/>
      <c r="E87" s="325"/>
      <c r="F87" s="325"/>
      <c r="G87" s="325"/>
      <c r="H87" s="325"/>
      <c r="I87" s="325"/>
      <c r="J87" s="325"/>
      <c r="K87" s="325"/>
      <c r="L87" s="357"/>
      <c r="M87" s="325"/>
      <c r="N87" s="50"/>
    </row>
    <row r="88" spans="1:14" ht="31" x14ac:dyDescent="0.35">
      <c r="B88" s="212" t="s">
        <v>93</v>
      </c>
      <c r="C88" s="202" t="s">
        <v>640</v>
      </c>
      <c r="D88" s="182">
        <v>20000</v>
      </c>
      <c r="E88" s="182"/>
      <c r="F88" s="182"/>
      <c r="G88" s="182"/>
      <c r="H88" s="182"/>
      <c r="I88" s="182"/>
      <c r="J88" s="211">
        <f>SUM(D88:F88)</f>
        <v>20000</v>
      </c>
      <c r="K88" s="213"/>
      <c r="L88" s="182"/>
      <c r="M88" s="214"/>
      <c r="N88" s="215"/>
    </row>
    <row r="89" spans="1:14" ht="62.25" customHeight="1" x14ac:dyDescent="0.35">
      <c r="B89" s="212" t="s">
        <v>94</v>
      </c>
      <c r="C89" s="202" t="s">
        <v>641</v>
      </c>
      <c r="D89" s="182">
        <v>250000</v>
      </c>
      <c r="E89" s="182"/>
      <c r="F89" s="182"/>
      <c r="G89" s="182"/>
      <c r="H89" s="182"/>
      <c r="I89" s="182"/>
      <c r="J89" s="211">
        <f t="shared" ref="J89:J95" si="7">SUM(D89:F89)</f>
        <v>250000</v>
      </c>
      <c r="K89" s="213"/>
      <c r="L89" s="182"/>
      <c r="M89" s="214"/>
      <c r="N89" s="215"/>
    </row>
    <row r="90" spans="1:14" ht="62" x14ac:dyDescent="0.35">
      <c r="B90" s="212" t="s">
        <v>95</v>
      </c>
      <c r="C90" s="202" t="s">
        <v>642</v>
      </c>
      <c r="D90" s="182">
        <v>10000</v>
      </c>
      <c r="E90" s="182"/>
      <c r="F90" s="182"/>
      <c r="G90" s="182"/>
      <c r="H90" s="182"/>
      <c r="I90" s="182"/>
      <c r="J90" s="211">
        <f t="shared" si="7"/>
        <v>10000</v>
      </c>
      <c r="K90" s="213"/>
      <c r="L90" s="182"/>
      <c r="M90" s="214"/>
      <c r="N90" s="215"/>
    </row>
    <row r="91" spans="1:14" ht="46.5" x14ac:dyDescent="0.35">
      <c r="B91" s="212" t="s">
        <v>96</v>
      </c>
      <c r="C91" s="202" t="s">
        <v>643</v>
      </c>
      <c r="D91" s="182">
        <v>9000</v>
      </c>
      <c r="E91" s="182"/>
      <c r="F91" s="182"/>
      <c r="G91" s="182"/>
      <c r="H91" s="182"/>
      <c r="I91" s="182"/>
      <c r="J91" s="211">
        <f t="shared" si="7"/>
        <v>9000</v>
      </c>
      <c r="K91" s="213"/>
      <c r="L91" s="182"/>
      <c r="M91" s="214"/>
      <c r="N91" s="215"/>
    </row>
    <row r="92" spans="1:14" ht="46.5" x14ac:dyDescent="0.35">
      <c r="B92" s="212" t="s">
        <v>97</v>
      </c>
      <c r="C92" s="202" t="s">
        <v>644</v>
      </c>
      <c r="D92" s="182">
        <v>10000</v>
      </c>
      <c r="E92" s="182"/>
      <c r="F92" s="182"/>
      <c r="G92" s="182"/>
      <c r="H92" s="182"/>
      <c r="I92" s="182"/>
      <c r="J92" s="211">
        <f t="shared" si="7"/>
        <v>10000</v>
      </c>
      <c r="K92" s="213"/>
      <c r="L92" s="182"/>
      <c r="M92" s="214"/>
      <c r="N92" s="215"/>
    </row>
    <row r="93" spans="1:14" ht="31" x14ac:dyDescent="0.35">
      <c r="B93" s="212" t="s">
        <v>98</v>
      </c>
      <c r="C93" s="202" t="s">
        <v>645</v>
      </c>
      <c r="D93" s="182">
        <v>10000</v>
      </c>
      <c r="E93" s="182"/>
      <c r="F93" s="182"/>
      <c r="G93" s="182"/>
      <c r="H93" s="182"/>
      <c r="I93" s="182"/>
      <c r="J93" s="211">
        <f t="shared" si="7"/>
        <v>10000</v>
      </c>
      <c r="K93" s="213"/>
      <c r="L93" s="182"/>
      <c r="M93" s="214"/>
      <c r="N93" s="215"/>
    </row>
    <row r="94" spans="1:14" ht="31" x14ac:dyDescent="0.35">
      <c r="B94" s="212" t="s">
        <v>99</v>
      </c>
      <c r="C94" s="207" t="s">
        <v>646</v>
      </c>
      <c r="D94" s="216">
        <v>20000</v>
      </c>
      <c r="E94" s="216"/>
      <c r="F94" s="216"/>
      <c r="G94" s="216"/>
      <c r="H94" s="216"/>
      <c r="I94" s="216"/>
      <c r="J94" s="211">
        <f t="shared" si="7"/>
        <v>20000</v>
      </c>
      <c r="K94" s="217"/>
      <c r="L94" s="216"/>
      <c r="M94" s="218"/>
      <c r="N94" s="215"/>
    </row>
    <row r="95" spans="1:14" ht="77.5" x14ac:dyDescent="0.35">
      <c r="B95" s="212" t="s">
        <v>100</v>
      </c>
      <c r="C95" s="207" t="s">
        <v>647</v>
      </c>
      <c r="D95" s="216">
        <v>15000</v>
      </c>
      <c r="E95" s="216"/>
      <c r="F95" s="216"/>
      <c r="G95" s="216"/>
      <c r="H95" s="216"/>
      <c r="I95" s="216"/>
      <c r="J95" s="211">
        <f t="shared" si="7"/>
        <v>15000</v>
      </c>
      <c r="K95" s="217"/>
      <c r="L95" s="216"/>
      <c r="M95" s="218"/>
      <c r="N95" s="215"/>
    </row>
    <row r="96" spans="1:14" ht="15.5" x14ac:dyDescent="0.35">
      <c r="C96" s="102" t="s">
        <v>175</v>
      </c>
      <c r="D96" s="21">
        <f>SUM(D88:D95)</f>
        <v>344000</v>
      </c>
      <c r="E96" s="21">
        <f>SUM(E88:E95)</f>
        <v>0</v>
      </c>
      <c r="F96" s="21">
        <f>SUM(F88:F95)</f>
        <v>0</v>
      </c>
      <c r="G96" s="21"/>
      <c r="H96" s="21"/>
      <c r="I96" s="21"/>
      <c r="J96" s="21">
        <f>SUM(J88:J95)</f>
        <v>344000</v>
      </c>
      <c r="K96" s="21">
        <f>(K88*J88)+(K89*J89)+(K90*J90)+(K91*J91)+(K92*J92)+(K93*J93)+(K94*J94)+(K95*J95)</f>
        <v>0</v>
      </c>
      <c r="L96" s="173">
        <f>SUM(L88:L95)</f>
        <v>0</v>
      </c>
      <c r="M96" s="218"/>
      <c r="N96" s="52"/>
    </row>
    <row r="97" spans="2:14" ht="15.75" customHeight="1" x14ac:dyDescent="0.35">
      <c r="B97" s="6"/>
      <c r="C97" s="219"/>
      <c r="D97" s="222"/>
      <c r="E97" s="222"/>
      <c r="F97" s="222"/>
      <c r="G97" s="222"/>
      <c r="H97" s="222"/>
      <c r="I97" s="222"/>
      <c r="J97" s="222"/>
      <c r="K97" s="222"/>
      <c r="L97" s="222"/>
      <c r="M97" s="219"/>
      <c r="N97" s="3"/>
    </row>
    <row r="98" spans="2:14" ht="51" customHeight="1" x14ac:dyDescent="0.35">
      <c r="B98" s="102" t="s">
        <v>102</v>
      </c>
      <c r="C98" s="324" t="s">
        <v>595</v>
      </c>
      <c r="D98" s="324"/>
      <c r="E98" s="324"/>
      <c r="F98" s="324"/>
      <c r="G98" s="324"/>
      <c r="H98" s="324"/>
      <c r="I98" s="324"/>
      <c r="J98" s="324"/>
      <c r="K98" s="324"/>
      <c r="L98" s="356"/>
      <c r="M98" s="324"/>
      <c r="N98" s="18"/>
    </row>
    <row r="99" spans="2:14" ht="51" customHeight="1" x14ac:dyDescent="0.35">
      <c r="B99" s="102" t="s">
        <v>103</v>
      </c>
      <c r="C99" s="325" t="s">
        <v>648</v>
      </c>
      <c r="D99" s="325"/>
      <c r="E99" s="325"/>
      <c r="F99" s="325"/>
      <c r="G99" s="325"/>
      <c r="H99" s="325"/>
      <c r="I99" s="325"/>
      <c r="J99" s="325"/>
      <c r="K99" s="325"/>
      <c r="L99" s="357"/>
      <c r="M99" s="325"/>
      <c r="N99" s="50"/>
    </row>
    <row r="100" spans="2:14" ht="78.75" customHeight="1" x14ac:dyDescent="0.35">
      <c r="B100" s="212" t="s">
        <v>104</v>
      </c>
      <c r="C100" s="202" t="s">
        <v>649</v>
      </c>
      <c r="D100" s="182">
        <v>240000</v>
      </c>
      <c r="E100" s="182"/>
      <c r="F100" s="182"/>
      <c r="G100" s="182"/>
      <c r="H100" s="182"/>
      <c r="I100" s="182"/>
      <c r="J100" s="211">
        <f>SUM(D100:F100)</f>
        <v>240000</v>
      </c>
      <c r="K100" s="213"/>
      <c r="L100" s="182"/>
      <c r="M100" s="214"/>
      <c r="N100" s="215"/>
    </row>
    <row r="101" spans="2:14" ht="31" x14ac:dyDescent="0.35">
      <c r="B101" s="212" t="s">
        <v>105</v>
      </c>
      <c r="C101" s="202" t="s">
        <v>650</v>
      </c>
      <c r="D101" s="182">
        <v>5000</v>
      </c>
      <c r="E101" s="182"/>
      <c r="F101" s="182"/>
      <c r="G101" s="182"/>
      <c r="H101" s="182"/>
      <c r="I101" s="182"/>
      <c r="J101" s="211">
        <f t="shared" ref="J101:J107" si="8">SUM(D101:F101)</f>
        <v>5000</v>
      </c>
      <c r="K101" s="213"/>
      <c r="L101" s="182"/>
      <c r="M101" s="214"/>
      <c r="N101" s="215"/>
    </row>
    <row r="102" spans="2:14" ht="31" x14ac:dyDescent="0.35">
      <c r="B102" s="212" t="s">
        <v>106</v>
      </c>
      <c r="C102" s="202" t="s">
        <v>651</v>
      </c>
      <c r="D102" s="182">
        <v>8000</v>
      </c>
      <c r="E102" s="182"/>
      <c r="F102" s="182"/>
      <c r="G102" s="182"/>
      <c r="H102" s="182"/>
      <c r="I102" s="182"/>
      <c r="J102" s="211">
        <f t="shared" si="8"/>
        <v>8000</v>
      </c>
      <c r="K102" s="213"/>
      <c r="L102" s="182"/>
      <c r="M102" s="214"/>
      <c r="N102" s="215"/>
    </row>
    <row r="103" spans="2:14" ht="31" x14ac:dyDescent="0.35">
      <c r="B103" s="212" t="s">
        <v>107</v>
      </c>
      <c r="C103" s="202" t="s">
        <v>652</v>
      </c>
      <c r="D103" s="182">
        <v>6000</v>
      </c>
      <c r="E103" s="182"/>
      <c r="F103" s="182"/>
      <c r="G103" s="182"/>
      <c r="H103" s="182"/>
      <c r="I103" s="182"/>
      <c r="J103" s="211">
        <f t="shared" si="8"/>
        <v>6000</v>
      </c>
      <c r="K103" s="213"/>
      <c r="L103" s="182"/>
      <c r="M103" s="214"/>
      <c r="N103" s="215"/>
    </row>
    <row r="104" spans="2:14" ht="37.5" customHeight="1" x14ac:dyDescent="0.35">
      <c r="B104" s="212" t="s">
        <v>108</v>
      </c>
      <c r="C104" s="202" t="s">
        <v>653</v>
      </c>
      <c r="D104" s="182">
        <v>34000</v>
      </c>
      <c r="E104" s="182"/>
      <c r="F104" s="182"/>
      <c r="G104" s="182"/>
      <c r="H104" s="182"/>
      <c r="I104" s="182"/>
      <c r="J104" s="211">
        <f t="shared" si="8"/>
        <v>34000</v>
      </c>
      <c r="K104" s="213"/>
      <c r="L104" s="182"/>
      <c r="M104" s="214"/>
      <c r="N104" s="215"/>
    </row>
    <row r="105" spans="2:14" ht="29" x14ac:dyDescent="0.35">
      <c r="B105" s="212" t="s">
        <v>109</v>
      </c>
      <c r="C105" s="37" t="s">
        <v>654</v>
      </c>
      <c r="D105" s="182">
        <v>40000</v>
      </c>
      <c r="E105" s="182"/>
      <c r="F105" s="182"/>
      <c r="G105" s="182"/>
      <c r="H105" s="182"/>
      <c r="I105" s="182"/>
      <c r="J105" s="211">
        <f t="shared" si="8"/>
        <v>40000</v>
      </c>
      <c r="K105" s="213"/>
      <c r="L105" s="182"/>
      <c r="M105" s="214"/>
      <c r="N105" s="215"/>
    </row>
    <row r="106" spans="2:14" ht="31" x14ac:dyDescent="0.35">
      <c r="B106" s="212" t="s">
        <v>110</v>
      </c>
      <c r="C106" s="202" t="s">
        <v>655</v>
      </c>
      <c r="D106" s="216">
        <v>6000</v>
      </c>
      <c r="E106" s="216"/>
      <c r="F106" s="216"/>
      <c r="G106" s="216"/>
      <c r="H106" s="216"/>
      <c r="I106" s="216"/>
      <c r="J106" s="211">
        <f t="shared" si="8"/>
        <v>6000</v>
      </c>
      <c r="K106" s="217"/>
      <c r="L106" s="216"/>
      <c r="M106" s="218"/>
      <c r="N106" s="215"/>
    </row>
    <row r="107" spans="2:14" ht="31" x14ac:dyDescent="0.35">
      <c r="B107" s="212" t="s">
        <v>111</v>
      </c>
      <c r="C107" s="207" t="s">
        <v>656</v>
      </c>
      <c r="D107" s="216">
        <v>10000</v>
      </c>
      <c r="E107" s="216"/>
      <c r="F107" s="216"/>
      <c r="G107" s="216"/>
      <c r="H107" s="216"/>
      <c r="I107" s="216"/>
      <c r="J107" s="211">
        <f t="shared" si="8"/>
        <v>10000</v>
      </c>
      <c r="K107" s="217"/>
      <c r="L107" s="216"/>
      <c r="M107" s="218"/>
      <c r="N107" s="215"/>
    </row>
    <row r="108" spans="2:14" ht="15.5" x14ac:dyDescent="0.35">
      <c r="C108" s="102" t="s">
        <v>175</v>
      </c>
      <c r="D108" s="21">
        <f>SUM(D100:D107)</f>
        <v>349000</v>
      </c>
      <c r="E108" s="21">
        <f>SUM(E100:E107)</f>
        <v>0</v>
      </c>
      <c r="F108" s="21">
        <f>SUM(F100:F107)</f>
        <v>0</v>
      </c>
      <c r="G108" s="24"/>
      <c r="H108" s="24"/>
      <c r="I108" s="24"/>
      <c r="J108" s="24">
        <f>SUM(J100:J107)</f>
        <v>349000</v>
      </c>
      <c r="K108" s="21">
        <f>(K100*J100)+(K101*J101)+(K102*J102)+(K103*J103)+(K104*J104)+(K105*J105)+(K106*J106)+(K107*J107)</f>
        <v>0</v>
      </c>
      <c r="L108" s="173">
        <f>SUM(L100:L107)</f>
        <v>0</v>
      </c>
      <c r="M108" s="218"/>
      <c r="N108" s="52"/>
    </row>
    <row r="109" spans="2:14" ht="51" hidden="1" customHeight="1" x14ac:dyDescent="0.35">
      <c r="B109" s="102" t="s">
        <v>8</v>
      </c>
      <c r="C109" s="333"/>
      <c r="D109" s="333"/>
      <c r="E109" s="333"/>
      <c r="F109" s="333"/>
      <c r="G109" s="333"/>
      <c r="H109" s="333"/>
      <c r="I109" s="333"/>
      <c r="J109" s="333"/>
      <c r="K109" s="333"/>
      <c r="L109" s="350"/>
      <c r="M109" s="333"/>
      <c r="N109" s="50"/>
    </row>
    <row r="110" spans="2:14" ht="15.5" hidden="1" x14ac:dyDescent="0.35">
      <c r="B110" s="212" t="s">
        <v>112</v>
      </c>
      <c r="C110" s="202"/>
      <c r="D110" s="182"/>
      <c r="E110" s="182"/>
      <c r="F110" s="182"/>
      <c r="G110" s="182"/>
      <c r="H110" s="182"/>
      <c r="I110" s="182"/>
      <c r="J110" s="211">
        <f>SUM(D110:F110)</f>
        <v>0</v>
      </c>
      <c r="K110" s="213"/>
      <c r="L110" s="182"/>
      <c r="M110" s="214"/>
      <c r="N110" s="215"/>
    </row>
    <row r="111" spans="2:14" ht="15.5" hidden="1" x14ac:dyDescent="0.35">
      <c r="B111" s="212" t="s">
        <v>113</v>
      </c>
      <c r="C111" s="202"/>
      <c r="D111" s="182"/>
      <c r="E111" s="182"/>
      <c r="F111" s="182"/>
      <c r="G111" s="182"/>
      <c r="H111" s="182"/>
      <c r="I111" s="182"/>
      <c r="J111" s="211">
        <f t="shared" ref="J111:J117" si="9">SUM(D111:F111)</f>
        <v>0</v>
      </c>
      <c r="K111" s="213"/>
      <c r="L111" s="182"/>
      <c r="M111" s="214"/>
      <c r="N111" s="215"/>
    </row>
    <row r="112" spans="2:14" ht="15.5" hidden="1" x14ac:dyDescent="0.35">
      <c r="B112" s="212" t="s">
        <v>114</v>
      </c>
      <c r="C112" s="202"/>
      <c r="D112" s="182"/>
      <c r="E112" s="182"/>
      <c r="F112" s="182"/>
      <c r="G112" s="182"/>
      <c r="H112" s="182"/>
      <c r="I112" s="182"/>
      <c r="J112" s="211">
        <f t="shared" si="9"/>
        <v>0</v>
      </c>
      <c r="K112" s="213"/>
      <c r="L112" s="182"/>
      <c r="M112" s="214"/>
      <c r="N112" s="215"/>
    </row>
    <row r="113" spans="2:14" ht="15.5" hidden="1" x14ac:dyDescent="0.35">
      <c r="B113" s="212" t="s">
        <v>115</v>
      </c>
      <c r="C113" s="202"/>
      <c r="D113" s="182"/>
      <c r="E113" s="182"/>
      <c r="F113" s="182"/>
      <c r="G113" s="182"/>
      <c r="H113" s="182"/>
      <c r="I113" s="182"/>
      <c r="J113" s="211">
        <f t="shared" si="9"/>
        <v>0</v>
      </c>
      <c r="K113" s="213"/>
      <c r="L113" s="182"/>
      <c r="M113" s="214"/>
      <c r="N113" s="215"/>
    </row>
    <row r="114" spans="2:14" ht="15.5" hidden="1" x14ac:dyDescent="0.35">
      <c r="B114" s="212" t="s">
        <v>116</v>
      </c>
      <c r="C114" s="202"/>
      <c r="D114" s="182"/>
      <c r="E114" s="182"/>
      <c r="F114" s="182"/>
      <c r="G114" s="182"/>
      <c r="H114" s="182"/>
      <c r="I114" s="182"/>
      <c r="J114" s="211">
        <f t="shared" si="9"/>
        <v>0</v>
      </c>
      <c r="K114" s="213"/>
      <c r="L114" s="182"/>
      <c r="M114" s="214"/>
      <c r="N114" s="215"/>
    </row>
    <row r="115" spans="2:14" ht="15.5" hidden="1" x14ac:dyDescent="0.35">
      <c r="B115" s="212" t="s">
        <v>117</v>
      </c>
      <c r="C115" s="202"/>
      <c r="D115" s="182"/>
      <c r="E115" s="182"/>
      <c r="F115" s="182"/>
      <c r="G115" s="182"/>
      <c r="H115" s="182"/>
      <c r="I115" s="182"/>
      <c r="J115" s="211">
        <f t="shared" si="9"/>
        <v>0</v>
      </c>
      <c r="K115" s="213"/>
      <c r="L115" s="182"/>
      <c r="M115" s="214"/>
      <c r="N115" s="215"/>
    </row>
    <row r="116" spans="2:14" ht="15.5" hidden="1" x14ac:dyDescent="0.35">
      <c r="B116" s="212" t="s">
        <v>118</v>
      </c>
      <c r="C116" s="207"/>
      <c r="D116" s="216"/>
      <c r="E116" s="216"/>
      <c r="F116" s="216"/>
      <c r="G116" s="216"/>
      <c r="H116" s="216"/>
      <c r="I116" s="216"/>
      <c r="J116" s="211">
        <f t="shared" si="9"/>
        <v>0</v>
      </c>
      <c r="K116" s="217"/>
      <c r="L116" s="216"/>
      <c r="M116" s="218"/>
      <c r="N116" s="215"/>
    </row>
    <row r="117" spans="2:14" ht="15.5" hidden="1" x14ac:dyDescent="0.35">
      <c r="B117" s="212" t="s">
        <v>119</v>
      </c>
      <c r="C117" s="207"/>
      <c r="D117" s="216"/>
      <c r="E117" s="216"/>
      <c r="F117" s="216"/>
      <c r="G117" s="216"/>
      <c r="H117" s="216"/>
      <c r="I117" s="216"/>
      <c r="J117" s="211">
        <f t="shared" si="9"/>
        <v>0</v>
      </c>
      <c r="K117" s="217"/>
      <c r="L117" s="216"/>
      <c r="M117" s="218"/>
      <c r="N117" s="215"/>
    </row>
    <row r="118" spans="2:14" ht="15.5" hidden="1" x14ac:dyDescent="0.35">
      <c r="C118" s="102" t="s">
        <v>175</v>
      </c>
      <c r="D118" s="24">
        <f>SUM(D110:D117)</f>
        <v>0</v>
      </c>
      <c r="E118" s="24">
        <f>SUM(E110:E117)</f>
        <v>0</v>
      </c>
      <c r="F118" s="24">
        <f>SUM(F110:F117)</f>
        <v>0</v>
      </c>
      <c r="G118" s="24"/>
      <c r="H118" s="24"/>
      <c r="I118" s="24"/>
      <c r="J118" s="24">
        <f>SUM(J110:J117)</f>
        <v>0</v>
      </c>
      <c r="K118" s="21">
        <f>(K110*J110)+(K111*J111)+(K112*J112)+(K113*J113)+(K114*J114)+(K115*J115)+(K116*J116)+(K117*J117)</f>
        <v>0</v>
      </c>
      <c r="L118" s="173">
        <f>SUM(L110:L117)</f>
        <v>0</v>
      </c>
      <c r="M118" s="218"/>
      <c r="N118" s="52"/>
    </row>
    <row r="119" spans="2:14" ht="51" hidden="1" customHeight="1" x14ac:dyDescent="0.35">
      <c r="B119" s="102" t="s">
        <v>120</v>
      </c>
      <c r="C119" s="333"/>
      <c r="D119" s="333"/>
      <c r="E119" s="333"/>
      <c r="F119" s="333"/>
      <c r="G119" s="333"/>
      <c r="H119" s="333"/>
      <c r="I119" s="333"/>
      <c r="J119" s="333"/>
      <c r="K119" s="333"/>
      <c r="L119" s="350"/>
      <c r="M119" s="333"/>
      <c r="N119" s="50"/>
    </row>
    <row r="120" spans="2:14" ht="15.5" hidden="1" x14ac:dyDescent="0.35">
      <c r="B120" s="212" t="s">
        <v>121</v>
      </c>
      <c r="C120" s="202"/>
      <c r="D120" s="182"/>
      <c r="E120" s="182"/>
      <c r="F120" s="182"/>
      <c r="G120" s="182"/>
      <c r="H120" s="182"/>
      <c r="I120" s="182"/>
      <c r="J120" s="211">
        <f>SUM(D120:F120)</f>
        <v>0</v>
      </c>
      <c r="K120" s="213"/>
      <c r="L120" s="182"/>
      <c r="M120" s="214"/>
      <c r="N120" s="215"/>
    </row>
    <row r="121" spans="2:14" ht="15.5" hidden="1" x14ac:dyDescent="0.35">
      <c r="B121" s="212" t="s">
        <v>122</v>
      </c>
      <c r="C121" s="202"/>
      <c r="D121" s="182"/>
      <c r="E121" s="182"/>
      <c r="F121" s="182"/>
      <c r="G121" s="182"/>
      <c r="H121" s="182"/>
      <c r="I121" s="182"/>
      <c r="J121" s="211">
        <f t="shared" ref="J121:J127" si="10">SUM(D121:F121)</f>
        <v>0</v>
      </c>
      <c r="K121" s="213"/>
      <c r="L121" s="182"/>
      <c r="M121" s="214"/>
      <c r="N121" s="215"/>
    </row>
    <row r="122" spans="2:14" ht="15.5" hidden="1" x14ac:dyDescent="0.35">
      <c r="B122" s="212" t="s">
        <v>123</v>
      </c>
      <c r="C122" s="202"/>
      <c r="D122" s="182"/>
      <c r="E122" s="182"/>
      <c r="F122" s="182"/>
      <c r="G122" s="182"/>
      <c r="H122" s="182"/>
      <c r="I122" s="182"/>
      <c r="J122" s="211">
        <f t="shared" si="10"/>
        <v>0</v>
      </c>
      <c r="K122" s="213"/>
      <c r="L122" s="182"/>
      <c r="M122" s="214"/>
      <c r="N122" s="215"/>
    </row>
    <row r="123" spans="2:14" ht="15.5" hidden="1" x14ac:dyDescent="0.35">
      <c r="B123" s="212" t="s">
        <v>124</v>
      </c>
      <c r="C123" s="202"/>
      <c r="D123" s="182"/>
      <c r="E123" s="182"/>
      <c r="F123" s="182"/>
      <c r="G123" s="182"/>
      <c r="H123" s="182"/>
      <c r="I123" s="182"/>
      <c r="J123" s="211">
        <f t="shared" si="10"/>
        <v>0</v>
      </c>
      <c r="K123" s="213"/>
      <c r="L123" s="182"/>
      <c r="M123" s="214"/>
      <c r="N123" s="215"/>
    </row>
    <row r="124" spans="2:14" ht="15.5" hidden="1" x14ac:dyDescent="0.35">
      <c r="B124" s="212" t="s">
        <v>125</v>
      </c>
      <c r="C124" s="202"/>
      <c r="D124" s="182"/>
      <c r="E124" s="182"/>
      <c r="F124" s="182"/>
      <c r="G124" s="182"/>
      <c r="H124" s="182"/>
      <c r="I124" s="182"/>
      <c r="J124" s="211">
        <f t="shared" si="10"/>
        <v>0</v>
      </c>
      <c r="K124" s="213"/>
      <c r="L124" s="182"/>
      <c r="M124" s="214"/>
      <c r="N124" s="215"/>
    </row>
    <row r="125" spans="2:14" ht="15.5" hidden="1" x14ac:dyDescent="0.35">
      <c r="B125" s="212" t="s">
        <v>126</v>
      </c>
      <c r="C125" s="202"/>
      <c r="D125" s="182"/>
      <c r="E125" s="182"/>
      <c r="F125" s="182"/>
      <c r="G125" s="182"/>
      <c r="H125" s="182"/>
      <c r="I125" s="182"/>
      <c r="J125" s="211">
        <f t="shared" si="10"/>
        <v>0</v>
      </c>
      <c r="K125" s="213"/>
      <c r="L125" s="182"/>
      <c r="M125" s="214"/>
      <c r="N125" s="215"/>
    </row>
    <row r="126" spans="2:14" ht="15.5" hidden="1" x14ac:dyDescent="0.35">
      <c r="B126" s="212" t="s">
        <v>127</v>
      </c>
      <c r="C126" s="207"/>
      <c r="D126" s="216"/>
      <c r="E126" s="216"/>
      <c r="F126" s="216"/>
      <c r="G126" s="216"/>
      <c r="H126" s="216"/>
      <c r="I126" s="216"/>
      <c r="J126" s="211">
        <f t="shared" si="10"/>
        <v>0</v>
      </c>
      <c r="K126" s="217"/>
      <c r="L126" s="216"/>
      <c r="M126" s="218"/>
      <c r="N126" s="215"/>
    </row>
    <row r="127" spans="2:14" ht="15.5" hidden="1" x14ac:dyDescent="0.35">
      <c r="B127" s="212" t="s">
        <v>128</v>
      </c>
      <c r="C127" s="207"/>
      <c r="D127" s="216"/>
      <c r="E127" s="216"/>
      <c r="F127" s="216"/>
      <c r="G127" s="216"/>
      <c r="H127" s="216"/>
      <c r="I127" s="216"/>
      <c r="J127" s="211">
        <f t="shared" si="10"/>
        <v>0</v>
      </c>
      <c r="K127" s="217"/>
      <c r="L127" s="216"/>
      <c r="M127" s="218"/>
      <c r="N127" s="215"/>
    </row>
    <row r="128" spans="2:14" ht="15.5" hidden="1" x14ac:dyDescent="0.35">
      <c r="C128" s="102" t="s">
        <v>175</v>
      </c>
      <c r="D128" s="24">
        <f>SUM(D120:D127)</f>
        <v>0</v>
      </c>
      <c r="E128" s="24">
        <f>SUM(E120:E127)</f>
        <v>0</v>
      </c>
      <c r="F128" s="24">
        <f>SUM(F120:F127)</f>
        <v>0</v>
      </c>
      <c r="G128" s="24"/>
      <c r="H128" s="24"/>
      <c r="I128" s="24"/>
      <c r="J128" s="24">
        <f>SUM(J120:J127)</f>
        <v>0</v>
      </c>
      <c r="K128" s="21">
        <f>(K120*J120)+(K121*J121)+(K122*J122)+(K123*J123)+(K124*J124)+(K125*J125)+(K126*J126)+(K127*J127)</f>
        <v>0</v>
      </c>
      <c r="L128" s="173">
        <f>SUM(L120:L127)</f>
        <v>0</v>
      </c>
      <c r="M128" s="218"/>
      <c r="N128" s="52"/>
    </row>
    <row r="129" spans="2:14" ht="51" hidden="1" customHeight="1" x14ac:dyDescent="0.35">
      <c r="B129" s="102" t="s">
        <v>129</v>
      </c>
      <c r="C129" s="333"/>
      <c r="D129" s="333"/>
      <c r="E129" s="333"/>
      <c r="F129" s="333"/>
      <c r="G129" s="333"/>
      <c r="H129" s="333"/>
      <c r="I129" s="333"/>
      <c r="J129" s="333"/>
      <c r="K129" s="333"/>
      <c r="L129" s="350"/>
      <c r="M129" s="333"/>
      <c r="N129" s="50"/>
    </row>
    <row r="130" spans="2:14" ht="15.5" hidden="1" x14ac:dyDescent="0.35">
      <c r="B130" s="212" t="s">
        <v>130</v>
      </c>
      <c r="C130" s="202"/>
      <c r="D130" s="182"/>
      <c r="E130" s="182"/>
      <c r="F130" s="182"/>
      <c r="G130" s="182"/>
      <c r="H130" s="182"/>
      <c r="I130" s="182"/>
      <c r="J130" s="211">
        <f>SUM(D130:F130)</f>
        <v>0</v>
      </c>
      <c r="K130" s="213"/>
      <c r="L130" s="182"/>
      <c r="M130" s="214"/>
      <c r="N130" s="215"/>
    </row>
    <row r="131" spans="2:14" ht="15.5" hidden="1" x14ac:dyDescent="0.35">
      <c r="B131" s="212" t="s">
        <v>131</v>
      </c>
      <c r="C131" s="202"/>
      <c r="D131" s="182"/>
      <c r="E131" s="182"/>
      <c r="F131" s="182"/>
      <c r="G131" s="182"/>
      <c r="H131" s="182"/>
      <c r="I131" s="182"/>
      <c r="J131" s="211">
        <f t="shared" ref="J131:J137" si="11">SUM(D131:F131)</f>
        <v>0</v>
      </c>
      <c r="K131" s="213"/>
      <c r="L131" s="182"/>
      <c r="M131" s="214"/>
      <c r="N131" s="215"/>
    </row>
    <row r="132" spans="2:14" ht="15.5" hidden="1" x14ac:dyDescent="0.35">
      <c r="B132" s="212" t="s">
        <v>132</v>
      </c>
      <c r="C132" s="202"/>
      <c r="D132" s="182"/>
      <c r="E132" s="182"/>
      <c r="F132" s="182"/>
      <c r="G132" s="182"/>
      <c r="H132" s="182"/>
      <c r="I132" s="182"/>
      <c r="J132" s="211">
        <f t="shared" si="11"/>
        <v>0</v>
      </c>
      <c r="K132" s="213"/>
      <c r="L132" s="182"/>
      <c r="M132" s="214"/>
      <c r="N132" s="215"/>
    </row>
    <row r="133" spans="2:14" ht="15.5" hidden="1" x14ac:dyDescent="0.35">
      <c r="B133" s="212" t="s">
        <v>133</v>
      </c>
      <c r="C133" s="202"/>
      <c r="D133" s="182"/>
      <c r="E133" s="182"/>
      <c r="F133" s="182"/>
      <c r="G133" s="182"/>
      <c r="H133" s="182"/>
      <c r="I133" s="182"/>
      <c r="J133" s="211">
        <f t="shared" si="11"/>
        <v>0</v>
      </c>
      <c r="K133" s="213"/>
      <c r="L133" s="182"/>
      <c r="M133" s="214"/>
      <c r="N133" s="215"/>
    </row>
    <row r="134" spans="2:14" ht="15.5" hidden="1" x14ac:dyDescent="0.35">
      <c r="B134" s="212" t="s">
        <v>134</v>
      </c>
      <c r="C134" s="202"/>
      <c r="D134" s="182"/>
      <c r="E134" s="182"/>
      <c r="F134" s="182"/>
      <c r="G134" s="182"/>
      <c r="H134" s="182"/>
      <c r="I134" s="182"/>
      <c r="J134" s="211">
        <f t="shared" si="11"/>
        <v>0</v>
      </c>
      <c r="K134" s="213"/>
      <c r="L134" s="182"/>
      <c r="M134" s="214"/>
      <c r="N134" s="215"/>
    </row>
    <row r="135" spans="2:14" ht="15.5" hidden="1" x14ac:dyDescent="0.35">
      <c r="B135" s="212" t="s">
        <v>135</v>
      </c>
      <c r="C135" s="202"/>
      <c r="D135" s="182"/>
      <c r="E135" s="182"/>
      <c r="F135" s="182"/>
      <c r="G135" s="182"/>
      <c r="H135" s="182"/>
      <c r="I135" s="182"/>
      <c r="J135" s="211">
        <f t="shared" si="11"/>
        <v>0</v>
      </c>
      <c r="K135" s="213"/>
      <c r="L135" s="182"/>
      <c r="M135" s="214"/>
      <c r="N135" s="215"/>
    </row>
    <row r="136" spans="2:14" ht="15.5" hidden="1" x14ac:dyDescent="0.35">
      <c r="B136" s="212" t="s">
        <v>136</v>
      </c>
      <c r="C136" s="207"/>
      <c r="D136" s="216"/>
      <c r="E136" s="216"/>
      <c r="F136" s="216"/>
      <c r="G136" s="216"/>
      <c r="H136" s="216"/>
      <c r="I136" s="216"/>
      <c r="J136" s="211">
        <f t="shared" si="11"/>
        <v>0</v>
      </c>
      <c r="K136" s="217"/>
      <c r="L136" s="216"/>
      <c r="M136" s="218"/>
      <c r="N136" s="215"/>
    </row>
    <row r="137" spans="2:14" ht="15.5" hidden="1" x14ac:dyDescent="0.35">
      <c r="B137" s="212" t="s">
        <v>137</v>
      </c>
      <c r="C137" s="207"/>
      <c r="D137" s="216"/>
      <c r="E137" s="216"/>
      <c r="F137" s="216"/>
      <c r="G137" s="216"/>
      <c r="H137" s="216"/>
      <c r="I137" s="216"/>
      <c r="J137" s="211">
        <f t="shared" si="11"/>
        <v>0</v>
      </c>
      <c r="K137" s="217"/>
      <c r="L137" s="216"/>
      <c r="M137" s="218"/>
      <c r="N137" s="215"/>
    </row>
    <row r="138" spans="2:14" ht="15.5" hidden="1" x14ac:dyDescent="0.35">
      <c r="C138" s="102" t="s">
        <v>175</v>
      </c>
      <c r="D138" s="21">
        <f>SUM(D130:D137)</f>
        <v>0</v>
      </c>
      <c r="E138" s="21">
        <f>SUM(E130:E137)</f>
        <v>0</v>
      </c>
      <c r="F138" s="21">
        <f>SUM(F130:F137)</f>
        <v>0</v>
      </c>
      <c r="G138" s="21"/>
      <c r="H138" s="21"/>
      <c r="I138" s="21"/>
      <c r="J138" s="21">
        <f>SUM(J130:J137)</f>
        <v>0</v>
      </c>
      <c r="K138" s="21">
        <f>(K130*J130)+(K131*J131)+(K132*J132)+(K133*J133)+(K134*J134)+(K135*J135)+(K136*J136)+(K137*J137)</f>
        <v>0</v>
      </c>
      <c r="L138" s="173">
        <f>SUM(L130:L137)</f>
        <v>0</v>
      </c>
      <c r="M138" s="218"/>
      <c r="N138" s="52"/>
    </row>
    <row r="139" spans="2:14" ht="15.75" hidden="1" customHeight="1" x14ac:dyDescent="0.35">
      <c r="B139" s="6"/>
      <c r="C139" s="219"/>
      <c r="D139" s="222"/>
      <c r="E139" s="222"/>
      <c r="F139" s="222"/>
      <c r="G139" s="222"/>
      <c r="H139" s="222"/>
      <c r="I139" s="222"/>
      <c r="J139" s="222"/>
      <c r="K139" s="222"/>
      <c r="L139" s="222"/>
      <c r="M139" s="223"/>
      <c r="N139" s="3"/>
    </row>
    <row r="140" spans="2:14" ht="51" hidden="1" customHeight="1" x14ac:dyDescent="0.35">
      <c r="B140" s="102" t="s">
        <v>138</v>
      </c>
      <c r="C140" s="324"/>
      <c r="D140" s="324"/>
      <c r="E140" s="324"/>
      <c r="F140" s="324"/>
      <c r="G140" s="324"/>
      <c r="H140" s="324"/>
      <c r="I140" s="324"/>
      <c r="J140" s="324"/>
      <c r="K140" s="324"/>
      <c r="L140" s="356"/>
      <c r="M140" s="324"/>
      <c r="N140" s="18"/>
    </row>
    <row r="141" spans="2:14" ht="51" hidden="1" customHeight="1" x14ac:dyDescent="0.35">
      <c r="B141" s="102" t="s">
        <v>139</v>
      </c>
      <c r="C141" s="333"/>
      <c r="D141" s="333"/>
      <c r="E141" s="333"/>
      <c r="F141" s="333"/>
      <c r="G141" s="333"/>
      <c r="H141" s="333"/>
      <c r="I141" s="333"/>
      <c r="J141" s="333"/>
      <c r="K141" s="333"/>
      <c r="L141" s="350"/>
      <c r="M141" s="333"/>
      <c r="N141" s="50"/>
    </row>
    <row r="142" spans="2:14" ht="15.5" hidden="1" x14ac:dyDescent="0.35">
      <c r="B142" s="212" t="s">
        <v>140</v>
      </c>
      <c r="C142" s="202"/>
      <c r="D142" s="182"/>
      <c r="E142" s="182"/>
      <c r="F142" s="182"/>
      <c r="G142" s="182"/>
      <c r="H142" s="182"/>
      <c r="I142" s="182"/>
      <c r="J142" s="211">
        <f>SUM(D142:F142)</f>
        <v>0</v>
      </c>
      <c r="K142" s="213"/>
      <c r="L142" s="182"/>
      <c r="M142" s="214"/>
      <c r="N142" s="215"/>
    </row>
    <row r="143" spans="2:14" ht="15.5" hidden="1" x14ac:dyDescent="0.35">
      <c r="B143" s="212" t="s">
        <v>141</v>
      </c>
      <c r="C143" s="202"/>
      <c r="D143" s="182"/>
      <c r="E143" s="182"/>
      <c r="F143" s="182"/>
      <c r="G143" s="182"/>
      <c r="H143" s="182"/>
      <c r="I143" s="182"/>
      <c r="J143" s="211">
        <f t="shared" ref="J143:J149" si="12">SUM(D143:F143)</f>
        <v>0</v>
      </c>
      <c r="K143" s="213"/>
      <c r="L143" s="182"/>
      <c r="M143" s="214"/>
      <c r="N143" s="215"/>
    </row>
    <row r="144" spans="2:14" ht="15.5" hidden="1" x14ac:dyDescent="0.35">
      <c r="B144" s="212" t="s">
        <v>142</v>
      </c>
      <c r="C144" s="202"/>
      <c r="D144" s="182"/>
      <c r="E144" s="182"/>
      <c r="F144" s="182"/>
      <c r="G144" s="182"/>
      <c r="H144" s="182"/>
      <c r="I144" s="182"/>
      <c r="J144" s="211">
        <f t="shared" si="12"/>
        <v>0</v>
      </c>
      <c r="K144" s="213"/>
      <c r="L144" s="182"/>
      <c r="M144" s="214"/>
      <c r="N144" s="215"/>
    </row>
    <row r="145" spans="2:14" ht="15.5" hidden="1" x14ac:dyDescent="0.35">
      <c r="B145" s="212" t="s">
        <v>143</v>
      </c>
      <c r="C145" s="202"/>
      <c r="D145" s="182"/>
      <c r="E145" s="182"/>
      <c r="F145" s="182"/>
      <c r="G145" s="182"/>
      <c r="H145" s="182"/>
      <c r="I145" s="182"/>
      <c r="J145" s="211">
        <f t="shared" si="12"/>
        <v>0</v>
      </c>
      <c r="K145" s="213"/>
      <c r="L145" s="182"/>
      <c r="M145" s="214"/>
      <c r="N145" s="215"/>
    </row>
    <row r="146" spans="2:14" ht="15.5" hidden="1" x14ac:dyDescent="0.35">
      <c r="B146" s="212" t="s">
        <v>144</v>
      </c>
      <c r="C146" s="202"/>
      <c r="D146" s="182"/>
      <c r="E146" s="182"/>
      <c r="F146" s="182"/>
      <c r="G146" s="182"/>
      <c r="H146" s="182"/>
      <c r="I146" s="182"/>
      <c r="J146" s="211">
        <f t="shared" si="12"/>
        <v>0</v>
      </c>
      <c r="K146" s="213"/>
      <c r="L146" s="182"/>
      <c r="M146" s="214"/>
      <c r="N146" s="215"/>
    </row>
    <row r="147" spans="2:14" ht="15.5" hidden="1" x14ac:dyDescent="0.35">
      <c r="B147" s="212" t="s">
        <v>145</v>
      </c>
      <c r="C147" s="202"/>
      <c r="D147" s="182"/>
      <c r="E147" s="182"/>
      <c r="F147" s="182"/>
      <c r="G147" s="182"/>
      <c r="H147" s="182"/>
      <c r="I147" s="182"/>
      <c r="J147" s="211">
        <f t="shared" si="12"/>
        <v>0</v>
      </c>
      <c r="K147" s="213"/>
      <c r="L147" s="182"/>
      <c r="M147" s="214"/>
      <c r="N147" s="215"/>
    </row>
    <row r="148" spans="2:14" ht="15.5" hidden="1" x14ac:dyDescent="0.35">
      <c r="B148" s="212" t="s">
        <v>146</v>
      </c>
      <c r="C148" s="207"/>
      <c r="D148" s="216"/>
      <c r="E148" s="216"/>
      <c r="F148" s="216"/>
      <c r="G148" s="216"/>
      <c r="H148" s="216"/>
      <c r="I148" s="216"/>
      <c r="J148" s="211">
        <f t="shared" si="12"/>
        <v>0</v>
      </c>
      <c r="K148" s="217"/>
      <c r="L148" s="216"/>
      <c r="M148" s="218"/>
      <c r="N148" s="215"/>
    </row>
    <row r="149" spans="2:14" ht="15.5" hidden="1" x14ac:dyDescent="0.35">
      <c r="B149" s="212" t="s">
        <v>147</v>
      </c>
      <c r="C149" s="207"/>
      <c r="D149" s="216"/>
      <c r="E149" s="216"/>
      <c r="F149" s="216"/>
      <c r="G149" s="216"/>
      <c r="H149" s="216"/>
      <c r="I149" s="216"/>
      <c r="J149" s="211">
        <f t="shared" si="12"/>
        <v>0</v>
      </c>
      <c r="K149" s="217"/>
      <c r="L149" s="216"/>
      <c r="M149" s="218"/>
      <c r="N149" s="215"/>
    </row>
    <row r="150" spans="2:14" ht="15.5" hidden="1" x14ac:dyDescent="0.35">
      <c r="C150" s="102" t="s">
        <v>175</v>
      </c>
      <c r="D150" s="21">
        <f>SUM(D142:D149)</f>
        <v>0</v>
      </c>
      <c r="E150" s="21">
        <f>SUM(E142:E149)</f>
        <v>0</v>
      </c>
      <c r="F150" s="21">
        <f>SUM(F142:F149)</f>
        <v>0</v>
      </c>
      <c r="G150" s="24"/>
      <c r="H150" s="24"/>
      <c r="I150" s="24"/>
      <c r="J150" s="24">
        <f>SUM(J142:J149)</f>
        <v>0</v>
      </c>
      <c r="K150" s="21">
        <f>(K142*J142)+(K143*J143)+(K144*J144)+(K145*J145)+(K146*J146)+(K147*J147)+(K148*J148)+(K149*J149)</f>
        <v>0</v>
      </c>
      <c r="L150" s="173">
        <f>SUM(L142:L149)</f>
        <v>0</v>
      </c>
      <c r="M150" s="218"/>
      <c r="N150" s="52"/>
    </row>
    <row r="151" spans="2:14" ht="51" hidden="1" customHeight="1" x14ac:dyDescent="0.35">
      <c r="B151" s="102" t="s">
        <v>148</v>
      </c>
      <c r="C151" s="333"/>
      <c r="D151" s="333"/>
      <c r="E151" s="333"/>
      <c r="F151" s="333"/>
      <c r="G151" s="333"/>
      <c r="H151" s="333"/>
      <c r="I151" s="333"/>
      <c r="J151" s="333"/>
      <c r="K151" s="333"/>
      <c r="L151" s="350"/>
      <c r="M151" s="333"/>
      <c r="N151" s="50"/>
    </row>
    <row r="152" spans="2:14" ht="15.5" hidden="1" x14ac:dyDescent="0.35">
      <c r="B152" s="212" t="s">
        <v>149</v>
      </c>
      <c r="C152" s="202"/>
      <c r="D152" s="182"/>
      <c r="E152" s="182"/>
      <c r="F152" s="182"/>
      <c r="G152" s="182"/>
      <c r="H152" s="182"/>
      <c r="I152" s="182"/>
      <c r="J152" s="211">
        <f>SUM(D152:F152)</f>
        <v>0</v>
      </c>
      <c r="K152" s="213"/>
      <c r="L152" s="182"/>
      <c r="M152" s="214"/>
      <c r="N152" s="215"/>
    </row>
    <row r="153" spans="2:14" ht="15.5" hidden="1" x14ac:dyDescent="0.35">
      <c r="B153" s="212" t="s">
        <v>150</v>
      </c>
      <c r="C153" s="202"/>
      <c r="D153" s="182"/>
      <c r="E153" s="182"/>
      <c r="F153" s="182"/>
      <c r="G153" s="182"/>
      <c r="H153" s="182"/>
      <c r="I153" s="182"/>
      <c r="J153" s="211">
        <f t="shared" ref="J153:J159" si="13">SUM(D153:F153)</f>
        <v>0</v>
      </c>
      <c r="K153" s="213"/>
      <c r="L153" s="182"/>
      <c r="M153" s="214"/>
      <c r="N153" s="215"/>
    </row>
    <row r="154" spans="2:14" ht="15.5" hidden="1" x14ac:dyDescent="0.35">
      <c r="B154" s="212" t="s">
        <v>151</v>
      </c>
      <c r="C154" s="202"/>
      <c r="D154" s="182"/>
      <c r="E154" s="182"/>
      <c r="F154" s="182"/>
      <c r="G154" s="182"/>
      <c r="H154" s="182"/>
      <c r="I154" s="182"/>
      <c r="J154" s="211">
        <f t="shared" si="13"/>
        <v>0</v>
      </c>
      <c r="K154" s="213"/>
      <c r="L154" s="182"/>
      <c r="M154" s="214"/>
      <c r="N154" s="215"/>
    </row>
    <row r="155" spans="2:14" ht="15.5" hidden="1" x14ac:dyDescent="0.35">
      <c r="B155" s="212" t="s">
        <v>152</v>
      </c>
      <c r="C155" s="202"/>
      <c r="D155" s="182"/>
      <c r="E155" s="182"/>
      <c r="F155" s="182"/>
      <c r="G155" s="182"/>
      <c r="H155" s="182"/>
      <c r="I155" s="182"/>
      <c r="J155" s="211">
        <f t="shared" si="13"/>
        <v>0</v>
      </c>
      <c r="K155" s="213"/>
      <c r="L155" s="182"/>
      <c r="M155" s="214"/>
      <c r="N155" s="215"/>
    </row>
    <row r="156" spans="2:14" ht="15.5" hidden="1" x14ac:dyDescent="0.35">
      <c r="B156" s="212" t="s">
        <v>153</v>
      </c>
      <c r="C156" s="202"/>
      <c r="D156" s="182"/>
      <c r="E156" s="182"/>
      <c r="F156" s="182"/>
      <c r="G156" s="182"/>
      <c r="H156" s="182"/>
      <c r="I156" s="182"/>
      <c r="J156" s="211">
        <f t="shared" si="13"/>
        <v>0</v>
      </c>
      <c r="K156" s="213"/>
      <c r="L156" s="182"/>
      <c r="M156" s="214"/>
      <c r="N156" s="215"/>
    </row>
    <row r="157" spans="2:14" ht="15.5" hidden="1" x14ac:dyDescent="0.35">
      <c r="B157" s="212" t="s">
        <v>154</v>
      </c>
      <c r="C157" s="202"/>
      <c r="D157" s="182"/>
      <c r="E157" s="182"/>
      <c r="F157" s="182"/>
      <c r="G157" s="182"/>
      <c r="H157" s="182"/>
      <c r="I157" s="182"/>
      <c r="J157" s="211">
        <f t="shared" si="13"/>
        <v>0</v>
      </c>
      <c r="K157" s="213"/>
      <c r="L157" s="182"/>
      <c r="M157" s="214"/>
      <c r="N157" s="215"/>
    </row>
    <row r="158" spans="2:14" ht="15.5" hidden="1" x14ac:dyDescent="0.35">
      <c r="B158" s="212" t="s">
        <v>155</v>
      </c>
      <c r="C158" s="207"/>
      <c r="D158" s="216"/>
      <c r="E158" s="216"/>
      <c r="F158" s="216"/>
      <c r="G158" s="216"/>
      <c r="H158" s="216"/>
      <c r="I158" s="216"/>
      <c r="J158" s="211">
        <f t="shared" si="13"/>
        <v>0</v>
      </c>
      <c r="K158" s="217"/>
      <c r="L158" s="216"/>
      <c r="M158" s="218"/>
      <c r="N158" s="215"/>
    </row>
    <row r="159" spans="2:14" ht="15.5" hidden="1" x14ac:dyDescent="0.35">
      <c r="B159" s="212" t="s">
        <v>156</v>
      </c>
      <c r="C159" s="207"/>
      <c r="D159" s="216"/>
      <c r="E159" s="216"/>
      <c r="F159" s="216"/>
      <c r="G159" s="216"/>
      <c r="H159" s="216"/>
      <c r="I159" s="216"/>
      <c r="J159" s="211">
        <f t="shared" si="13"/>
        <v>0</v>
      </c>
      <c r="K159" s="217"/>
      <c r="L159" s="216"/>
      <c r="M159" s="218"/>
      <c r="N159" s="215"/>
    </row>
    <row r="160" spans="2:14" ht="15.5" hidden="1" x14ac:dyDescent="0.35">
      <c r="C160" s="102" t="s">
        <v>175</v>
      </c>
      <c r="D160" s="24">
        <f>SUM(D152:D159)</f>
        <v>0</v>
      </c>
      <c r="E160" s="24">
        <f>SUM(E152:E159)</f>
        <v>0</v>
      </c>
      <c r="F160" s="24">
        <f>SUM(F152:F159)</f>
        <v>0</v>
      </c>
      <c r="G160" s="24"/>
      <c r="H160" s="24"/>
      <c r="I160" s="24"/>
      <c r="J160" s="24">
        <f>SUM(J152:J159)</f>
        <v>0</v>
      </c>
      <c r="K160" s="21">
        <f>(K152*J152)+(K153*J153)+(K154*J154)+(K155*J155)+(K156*J156)+(K157*J157)+(K158*J158)+(K159*J159)</f>
        <v>0</v>
      </c>
      <c r="L160" s="173">
        <f>SUM(L152:L159)</f>
        <v>0</v>
      </c>
      <c r="M160" s="218"/>
      <c r="N160" s="52"/>
    </row>
    <row r="161" spans="2:14" ht="51" hidden="1" customHeight="1" x14ac:dyDescent="0.35">
      <c r="B161" s="102" t="s">
        <v>157</v>
      </c>
      <c r="C161" s="333"/>
      <c r="D161" s="333"/>
      <c r="E161" s="333"/>
      <c r="F161" s="333"/>
      <c r="G161" s="333"/>
      <c r="H161" s="333"/>
      <c r="I161" s="333"/>
      <c r="J161" s="333"/>
      <c r="K161" s="333"/>
      <c r="L161" s="350"/>
      <c r="M161" s="333"/>
      <c r="N161" s="50"/>
    </row>
    <row r="162" spans="2:14" ht="15.5" hidden="1" x14ac:dyDescent="0.35">
      <c r="B162" s="212" t="s">
        <v>158</v>
      </c>
      <c r="C162" s="202"/>
      <c r="D162" s="182"/>
      <c r="E162" s="182"/>
      <c r="F162" s="182"/>
      <c r="G162" s="182"/>
      <c r="H162" s="182"/>
      <c r="I162" s="182"/>
      <c r="J162" s="211">
        <f>SUM(D162:F162)</f>
        <v>0</v>
      </c>
      <c r="K162" s="213"/>
      <c r="L162" s="182"/>
      <c r="M162" s="214"/>
      <c r="N162" s="215"/>
    </row>
    <row r="163" spans="2:14" ht="15.5" hidden="1" x14ac:dyDescent="0.35">
      <c r="B163" s="212" t="s">
        <v>159</v>
      </c>
      <c r="C163" s="202"/>
      <c r="D163" s="182"/>
      <c r="E163" s="182"/>
      <c r="F163" s="182"/>
      <c r="G163" s="182"/>
      <c r="H163" s="182"/>
      <c r="I163" s="182"/>
      <c r="J163" s="211">
        <f t="shared" ref="J163:J169" si="14">SUM(D163:F163)</f>
        <v>0</v>
      </c>
      <c r="K163" s="213"/>
      <c r="L163" s="182"/>
      <c r="M163" s="214"/>
      <c r="N163" s="215"/>
    </row>
    <row r="164" spans="2:14" ht="15.5" hidden="1" x14ac:dyDescent="0.35">
      <c r="B164" s="212" t="s">
        <v>160</v>
      </c>
      <c r="C164" s="202"/>
      <c r="D164" s="182"/>
      <c r="E164" s="182"/>
      <c r="F164" s="182"/>
      <c r="G164" s="182"/>
      <c r="H164" s="182"/>
      <c r="I164" s="182"/>
      <c r="J164" s="211">
        <f t="shared" si="14"/>
        <v>0</v>
      </c>
      <c r="K164" s="213"/>
      <c r="L164" s="182"/>
      <c r="M164" s="214"/>
      <c r="N164" s="215"/>
    </row>
    <row r="165" spans="2:14" ht="15.5" hidden="1" x14ac:dyDescent="0.35">
      <c r="B165" s="212" t="s">
        <v>161</v>
      </c>
      <c r="C165" s="202"/>
      <c r="D165" s="182"/>
      <c r="E165" s="182"/>
      <c r="F165" s="182"/>
      <c r="G165" s="182"/>
      <c r="H165" s="182"/>
      <c r="I165" s="182"/>
      <c r="J165" s="211">
        <f t="shared" si="14"/>
        <v>0</v>
      </c>
      <c r="K165" s="213"/>
      <c r="L165" s="182"/>
      <c r="M165" s="214"/>
      <c r="N165" s="215"/>
    </row>
    <row r="166" spans="2:14" ht="15.5" hidden="1" x14ac:dyDescent="0.35">
      <c r="B166" s="212" t="s">
        <v>162</v>
      </c>
      <c r="C166" s="202"/>
      <c r="D166" s="182"/>
      <c r="E166" s="182"/>
      <c r="F166" s="182"/>
      <c r="G166" s="182"/>
      <c r="H166" s="182"/>
      <c r="I166" s="182"/>
      <c r="J166" s="211">
        <f t="shared" si="14"/>
        <v>0</v>
      </c>
      <c r="K166" s="213"/>
      <c r="L166" s="182"/>
      <c r="M166" s="214"/>
      <c r="N166" s="215"/>
    </row>
    <row r="167" spans="2:14" ht="15.5" hidden="1" x14ac:dyDescent="0.35">
      <c r="B167" s="212" t="s">
        <v>163</v>
      </c>
      <c r="C167" s="202"/>
      <c r="D167" s="182"/>
      <c r="E167" s="182"/>
      <c r="F167" s="182"/>
      <c r="G167" s="182"/>
      <c r="H167" s="182"/>
      <c r="I167" s="182"/>
      <c r="J167" s="211">
        <f t="shared" si="14"/>
        <v>0</v>
      </c>
      <c r="K167" s="213"/>
      <c r="L167" s="182"/>
      <c r="M167" s="214"/>
      <c r="N167" s="215"/>
    </row>
    <row r="168" spans="2:14" ht="15.5" hidden="1" x14ac:dyDescent="0.35">
      <c r="B168" s="212" t="s">
        <v>164</v>
      </c>
      <c r="C168" s="207"/>
      <c r="D168" s="216"/>
      <c r="E168" s="216"/>
      <c r="F168" s="216"/>
      <c r="G168" s="216"/>
      <c r="H168" s="216"/>
      <c r="I168" s="216"/>
      <c r="J168" s="211">
        <f t="shared" si="14"/>
        <v>0</v>
      </c>
      <c r="K168" s="217"/>
      <c r="L168" s="216"/>
      <c r="M168" s="218"/>
      <c r="N168" s="215"/>
    </row>
    <row r="169" spans="2:14" ht="15.5" hidden="1" x14ac:dyDescent="0.35">
      <c r="B169" s="212" t="s">
        <v>165</v>
      </c>
      <c r="C169" s="207"/>
      <c r="D169" s="216"/>
      <c r="E169" s="216"/>
      <c r="F169" s="216"/>
      <c r="G169" s="216"/>
      <c r="H169" s="216"/>
      <c r="I169" s="216"/>
      <c r="J169" s="211">
        <f t="shared" si="14"/>
        <v>0</v>
      </c>
      <c r="K169" s="217"/>
      <c r="L169" s="216"/>
      <c r="M169" s="218"/>
      <c r="N169" s="215"/>
    </row>
    <row r="170" spans="2:14" ht="15.5" hidden="1" x14ac:dyDescent="0.35">
      <c r="C170" s="102" t="s">
        <v>175</v>
      </c>
      <c r="D170" s="24">
        <f>SUM(D162:D169)</f>
        <v>0</v>
      </c>
      <c r="E170" s="24">
        <f>SUM(E162:E169)</f>
        <v>0</v>
      </c>
      <c r="F170" s="24">
        <f>SUM(F162:F169)</f>
        <v>0</v>
      </c>
      <c r="G170" s="24"/>
      <c r="H170" s="24"/>
      <c r="I170" s="24"/>
      <c r="J170" s="24">
        <f>SUM(J162:J169)</f>
        <v>0</v>
      </c>
      <c r="K170" s="21">
        <f>(K162*J162)+(K163*J163)+(K164*J164)+(K165*J165)+(K166*J166)+(K167*J167)+(K168*J168)+(K169*J169)</f>
        <v>0</v>
      </c>
      <c r="L170" s="173">
        <f>SUM(L162:L169)</f>
        <v>0</v>
      </c>
      <c r="M170" s="218"/>
      <c r="N170" s="52"/>
    </row>
    <row r="171" spans="2:14" ht="51" hidden="1" customHeight="1" x14ac:dyDescent="0.35">
      <c r="B171" s="102" t="s">
        <v>166</v>
      </c>
      <c r="C171" s="333"/>
      <c r="D171" s="333"/>
      <c r="E171" s="333"/>
      <c r="F171" s="333"/>
      <c r="G171" s="333"/>
      <c r="H171" s="333"/>
      <c r="I171" s="333"/>
      <c r="J171" s="333"/>
      <c r="K171" s="333"/>
      <c r="L171" s="350"/>
      <c r="M171" s="333"/>
      <c r="N171" s="50"/>
    </row>
    <row r="172" spans="2:14" ht="15.5" hidden="1" x14ac:dyDescent="0.35">
      <c r="B172" s="212" t="s">
        <v>167</v>
      </c>
      <c r="C172" s="202"/>
      <c r="D172" s="182"/>
      <c r="E172" s="182"/>
      <c r="F172" s="182"/>
      <c r="G172" s="182"/>
      <c r="H172" s="182"/>
      <c r="I172" s="182"/>
      <c r="J172" s="211">
        <f>SUM(D172:F172)</f>
        <v>0</v>
      </c>
      <c r="K172" s="213"/>
      <c r="L172" s="182"/>
      <c r="M172" s="214"/>
      <c r="N172" s="215"/>
    </row>
    <row r="173" spans="2:14" ht="15.5" hidden="1" x14ac:dyDescent="0.35">
      <c r="B173" s="212" t="s">
        <v>168</v>
      </c>
      <c r="C173" s="202"/>
      <c r="D173" s="182"/>
      <c r="E173" s="182"/>
      <c r="F173" s="182"/>
      <c r="G173" s="182"/>
      <c r="H173" s="182"/>
      <c r="I173" s="182"/>
      <c r="J173" s="211">
        <f t="shared" ref="J173:J179" si="15">SUM(D173:F173)</f>
        <v>0</v>
      </c>
      <c r="K173" s="213"/>
      <c r="L173" s="182"/>
      <c r="M173" s="214"/>
      <c r="N173" s="215"/>
    </row>
    <row r="174" spans="2:14" ht="15.5" hidden="1" x14ac:dyDescent="0.35">
      <c r="B174" s="212" t="s">
        <v>169</v>
      </c>
      <c r="C174" s="202"/>
      <c r="D174" s="182"/>
      <c r="E174" s="182"/>
      <c r="F174" s="182"/>
      <c r="G174" s="182"/>
      <c r="H174" s="182"/>
      <c r="I174" s="182"/>
      <c r="J174" s="211">
        <f t="shared" si="15"/>
        <v>0</v>
      </c>
      <c r="K174" s="213"/>
      <c r="L174" s="182"/>
      <c r="M174" s="214"/>
      <c r="N174" s="215"/>
    </row>
    <row r="175" spans="2:14" ht="15.5" hidden="1" x14ac:dyDescent="0.35">
      <c r="B175" s="212" t="s">
        <v>170</v>
      </c>
      <c r="C175" s="202"/>
      <c r="D175" s="182"/>
      <c r="E175" s="182"/>
      <c r="F175" s="182"/>
      <c r="G175" s="182"/>
      <c r="H175" s="182"/>
      <c r="I175" s="182"/>
      <c r="J175" s="211">
        <f t="shared" si="15"/>
        <v>0</v>
      </c>
      <c r="K175" s="213"/>
      <c r="L175" s="182"/>
      <c r="M175" s="214"/>
      <c r="N175" s="215"/>
    </row>
    <row r="176" spans="2:14" ht="15.5" hidden="1" x14ac:dyDescent="0.35">
      <c r="B176" s="212" t="s">
        <v>171</v>
      </c>
      <c r="C176" s="202"/>
      <c r="D176" s="182"/>
      <c r="E176" s="182"/>
      <c r="F176" s="182"/>
      <c r="G176" s="182"/>
      <c r="H176" s="182"/>
      <c r="I176" s="182"/>
      <c r="J176" s="211">
        <f>SUM(D176:F176)</f>
        <v>0</v>
      </c>
      <c r="K176" s="213"/>
      <c r="L176" s="182"/>
      <c r="M176" s="214"/>
      <c r="N176" s="215"/>
    </row>
    <row r="177" spans="2:14" ht="15.5" hidden="1" x14ac:dyDescent="0.35">
      <c r="B177" s="212" t="s">
        <v>172</v>
      </c>
      <c r="C177" s="202"/>
      <c r="D177" s="182"/>
      <c r="E177" s="182"/>
      <c r="F177" s="182"/>
      <c r="G177" s="182"/>
      <c r="H177" s="182"/>
      <c r="I177" s="182"/>
      <c r="J177" s="211">
        <f t="shared" si="15"/>
        <v>0</v>
      </c>
      <c r="K177" s="213"/>
      <c r="L177" s="182"/>
      <c r="M177" s="214"/>
      <c r="N177" s="215"/>
    </row>
    <row r="178" spans="2:14" ht="15.5" hidden="1" x14ac:dyDescent="0.35">
      <c r="B178" s="212" t="s">
        <v>173</v>
      </c>
      <c r="C178" s="207"/>
      <c r="D178" s="216"/>
      <c r="E178" s="216"/>
      <c r="F178" s="216"/>
      <c r="G178" s="216"/>
      <c r="H178" s="216"/>
      <c r="I178" s="216"/>
      <c r="J178" s="211">
        <f t="shared" si="15"/>
        <v>0</v>
      </c>
      <c r="K178" s="217"/>
      <c r="L178" s="216"/>
      <c r="M178" s="218"/>
      <c r="N178" s="215"/>
    </row>
    <row r="179" spans="2:14" ht="15.5" hidden="1" x14ac:dyDescent="0.35">
      <c r="B179" s="212" t="s">
        <v>174</v>
      </c>
      <c r="C179" s="207"/>
      <c r="D179" s="216"/>
      <c r="E179" s="216"/>
      <c r="F179" s="216"/>
      <c r="G179" s="216"/>
      <c r="H179" s="216"/>
      <c r="I179" s="216"/>
      <c r="J179" s="211">
        <f t="shared" si="15"/>
        <v>0</v>
      </c>
      <c r="K179" s="217"/>
      <c r="L179" s="216"/>
      <c r="M179" s="218"/>
      <c r="N179" s="215"/>
    </row>
    <row r="180" spans="2:14" ht="15.5" hidden="1" x14ac:dyDescent="0.35">
      <c r="C180" s="102" t="s">
        <v>175</v>
      </c>
      <c r="D180" s="21">
        <f>SUM(D172:D179)</f>
        <v>0</v>
      </c>
      <c r="E180" s="21">
        <f>SUM(E172:E179)</f>
        <v>0</v>
      </c>
      <c r="F180" s="21">
        <f>SUM(F172:F179)</f>
        <v>0</v>
      </c>
      <c r="G180" s="21"/>
      <c r="H180" s="21"/>
      <c r="I180" s="21"/>
      <c r="J180" s="21">
        <f>SUM(J172:J179)</f>
        <v>0</v>
      </c>
      <c r="K180" s="21">
        <f>(K172*J172)+(K173*J173)+(K174*J174)+(K175*J175)+(K176*J176)+(K177*J177)+(K178*J178)+(K179*J179)</f>
        <v>0</v>
      </c>
      <c r="L180" s="173">
        <f>SUM(L172:L179)</f>
        <v>0</v>
      </c>
      <c r="M180" s="218"/>
      <c r="N180" s="52"/>
    </row>
    <row r="181" spans="2:14" ht="15.75" hidden="1" customHeight="1" x14ac:dyDescent="0.35">
      <c r="B181" s="6"/>
      <c r="C181" s="219"/>
      <c r="D181" s="222"/>
      <c r="E181" s="222"/>
      <c r="F181" s="222"/>
      <c r="G181" s="222"/>
      <c r="H181" s="222"/>
      <c r="I181" s="222"/>
      <c r="J181" s="222"/>
      <c r="K181" s="222"/>
      <c r="L181" s="222"/>
      <c r="M181" s="219"/>
      <c r="N181" s="3"/>
    </row>
    <row r="182" spans="2:14" ht="15.75" hidden="1" customHeight="1" x14ac:dyDescent="0.35">
      <c r="B182" s="6"/>
      <c r="C182" s="219"/>
      <c r="D182" s="222"/>
      <c r="E182" s="222"/>
      <c r="F182" s="222"/>
      <c r="G182" s="222"/>
      <c r="H182" s="222"/>
      <c r="I182" s="222"/>
      <c r="J182" s="222"/>
      <c r="K182" s="222"/>
      <c r="L182" s="222"/>
      <c r="M182" s="219"/>
      <c r="N182" s="3"/>
    </row>
    <row r="183" spans="2:14" ht="63.75" hidden="1" customHeight="1" x14ac:dyDescent="0.35">
      <c r="B183" s="102" t="s">
        <v>552</v>
      </c>
      <c r="C183" s="203"/>
      <c r="D183" s="224"/>
      <c r="E183" s="224"/>
      <c r="F183" s="224"/>
      <c r="G183" s="224"/>
      <c r="H183" s="224"/>
      <c r="I183" s="224"/>
      <c r="J183" s="225">
        <f>SUM(D183:F183)</f>
        <v>0</v>
      </c>
      <c r="K183" s="226"/>
      <c r="L183" s="224"/>
      <c r="M183" s="227"/>
      <c r="N183" s="52"/>
    </row>
    <row r="184" spans="2:14" ht="69.75" hidden="1" customHeight="1" x14ac:dyDescent="0.35">
      <c r="B184" s="102" t="s">
        <v>550</v>
      </c>
      <c r="C184" s="203"/>
      <c r="D184" s="224"/>
      <c r="E184" s="224"/>
      <c r="F184" s="224"/>
      <c r="G184" s="224"/>
      <c r="H184" s="224"/>
      <c r="I184" s="224"/>
      <c r="J184" s="225">
        <f>SUM(D184:F184)</f>
        <v>0</v>
      </c>
      <c r="K184" s="226"/>
      <c r="L184" s="224"/>
      <c r="M184" s="227"/>
      <c r="N184" s="52"/>
    </row>
    <row r="185" spans="2:14" ht="57" hidden="1" customHeight="1" x14ac:dyDescent="0.35">
      <c r="B185" s="102" t="s">
        <v>553</v>
      </c>
      <c r="C185" s="204"/>
      <c r="D185" s="224"/>
      <c r="E185" s="224"/>
      <c r="F185" s="224"/>
      <c r="G185" s="224"/>
      <c r="H185" s="224"/>
      <c r="I185" s="224"/>
      <c r="J185" s="225">
        <f>SUM(D185:F185)</f>
        <v>0</v>
      </c>
      <c r="K185" s="226"/>
      <c r="L185" s="224"/>
      <c r="M185" s="227"/>
      <c r="N185" s="52"/>
    </row>
    <row r="186" spans="2:14" ht="65.25" hidden="1" customHeight="1" x14ac:dyDescent="0.35">
      <c r="B186" s="126" t="s">
        <v>557</v>
      </c>
      <c r="C186" s="203"/>
      <c r="D186" s="224"/>
      <c r="E186" s="224"/>
      <c r="F186" s="224"/>
      <c r="G186" s="224"/>
      <c r="H186" s="224"/>
      <c r="I186" s="224"/>
      <c r="J186" s="225">
        <f>SUM(D186:F186)</f>
        <v>0</v>
      </c>
      <c r="K186" s="226"/>
      <c r="L186" s="224"/>
      <c r="M186" s="227"/>
      <c r="N186" s="52"/>
    </row>
    <row r="187" spans="2:14" ht="21.75" hidden="1" customHeight="1" x14ac:dyDescent="0.35">
      <c r="B187" s="6"/>
      <c r="C187" s="127" t="s">
        <v>551</v>
      </c>
      <c r="D187" s="134">
        <f t="shared" ref="D187:J187" si="16">SUM(D183:D186)</f>
        <v>0</v>
      </c>
      <c r="E187" s="134">
        <f t="shared" si="16"/>
        <v>0</v>
      </c>
      <c r="F187" s="134">
        <f t="shared" si="16"/>
        <v>0</v>
      </c>
      <c r="G187" s="134">
        <f t="shared" si="16"/>
        <v>0</v>
      </c>
      <c r="H187" s="134">
        <f t="shared" si="16"/>
        <v>0</v>
      </c>
      <c r="I187" s="134">
        <f t="shared" si="16"/>
        <v>0</v>
      </c>
      <c r="J187" s="134">
        <f t="shared" si="16"/>
        <v>0</v>
      </c>
      <c r="K187" s="21">
        <f>(K183*J183)+(K184*J184)+(K185*J185)+(K186*J186)</f>
        <v>0</v>
      </c>
      <c r="L187" s="173">
        <f>SUM(L183:L186)</f>
        <v>0</v>
      </c>
      <c r="M187" s="203"/>
      <c r="N187" s="14"/>
    </row>
    <row r="188" spans="2:14" ht="15.75" hidden="1" customHeight="1" x14ac:dyDescent="0.35">
      <c r="B188" s="6"/>
      <c r="C188" s="219"/>
      <c r="D188" s="222"/>
      <c r="E188" s="222"/>
      <c r="F188" s="222"/>
      <c r="G188" s="222"/>
      <c r="H188" s="222"/>
      <c r="I188" s="222"/>
      <c r="J188" s="222"/>
      <c r="K188" s="222"/>
      <c r="L188" s="222"/>
      <c r="M188" s="219"/>
      <c r="N188" s="14"/>
    </row>
    <row r="189" spans="2:14" ht="15.75" hidden="1" customHeight="1" x14ac:dyDescent="0.35">
      <c r="B189" s="6"/>
      <c r="C189" s="219"/>
      <c r="D189" s="222"/>
      <c r="E189" s="222"/>
      <c r="F189" s="222"/>
      <c r="G189" s="222"/>
      <c r="H189" s="222"/>
      <c r="I189" s="222"/>
      <c r="J189" s="222"/>
      <c r="K189" s="222"/>
      <c r="L189" s="222"/>
      <c r="M189" s="219"/>
      <c r="N189" s="14"/>
    </row>
    <row r="190" spans="2:14" ht="15.75" hidden="1" customHeight="1" x14ac:dyDescent="0.35">
      <c r="B190" s="6"/>
      <c r="C190" s="219"/>
      <c r="D190" s="222"/>
      <c r="E190" s="222"/>
      <c r="F190" s="222"/>
      <c r="G190" s="222"/>
      <c r="H190" s="222"/>
      <c r="I190" s="222"/>
      <c r="J190" s="222"/>
      <c r="K190" s="222"/>
      <c r="L190" s="222"/>
      <c r="M190" s="219"/>
      <c r="N190" s="14"/>
    </row>
    <row r="191" spans="2:14" ht="15.75" hidden="1" customHeight="1" x14ac:dyDescent="0.35">
      <c r="B191" s="6"/>
      <c r="C191" s="219"/>
      <c r="D191" s="222"/>
      <c r="E191" s="222"/>
      <c r="F191" s="222"/>
      <c r="G191" s="222"/>
      <c r="H191" s="222"/>
      <c r="I191" s="222"/>
      <c r="J191" s="222"/>
      <c r="K191" s="222"/>
      <c r="L191" s="222"/>
      <c r="M191" s="219"/>
      <c r="N191" s="14"/>
    </row>
    <row r="192" spans="2:14" ht="15.75" hidden="1" customHeight="1" x14ac:dyDescent="0.35">
      <c r="B192" s="6"/>
      <c r="C192" s="219"/>
      <c r="D192" s="222"/>
      <c r="E192" s="222"/>
      <c r="F192" s="222"/>
      <c r="G192" s="222"/>
      <c r="H192" s="222"/>
      <c r="I192" s="222"/>
      <c r="J192" s="222"/>
      <c r="K192" s="222"/>
      <c r="L192" s="222"/>
      <c r="M192" s="219"/>
      <c r="N192" s="14"/>
    </row>
    <row r="193" spans="2:14" ht="15.75" hidden="1" customHeight="1" x14ac:dyDescent="0.35">
      <c r="B193" s="6"/>
      <c r="C193" s="219"/>
      <c r="D193" s="222"/>
      <c r="E193" s="222"/>
      <c r="F193" s="222"/>
      <c r="G193" s="222"/>
      <c r="H193" s="222"/>
      <c r="I193" s="222"/>
      <c r="J193" s="222"/>
      <c r="K193" s="222"/>
      <c r="L193" s="222"/>
      <c r="M193" s="219"/>
      <c r="N193" s="14"/>
    </row>
    <row r="194" spans="2:14" ht="15.75" customHeight="1" thickBot="1" x14ac:dyDescent="0.4">
      <c r="B194" s="6"/>
      <c r="C194" s="219"/>
      <c r="D194" s="222"/>
      <c r="E194" s="222"/>
      <c r="F194" s="222"/>
      <c r="G194" s="222"/>
      <c r="H194" s="222"/>
      <c r="I194" s="222"/>
      <c r="J194" s="222"/>
      <c r="K194" s="222"/>
      <c r="L194" s="222"/>
      <c r="M194" s="219"/>
      <c r="N194" s="14"/>
    </row>
    <row r="195" spans="2:14" ht="15.5" x14ac:dyDescent="0.35">
      <c r="B195" s="6"/>
      <c r="C195" s="319" t="s">
        <v>19</v>
      </c>
      <c r="D195" s="320"/>
      <c r="E195" s="320"/>
      <c r="F195" s="320"/>
      <c r="G195" s="320"/>
      <c r="H195" s="320"/>
      <c r="I195" s="320"/>
      <c r="J195" s="321"/>
      <c r="K195" s="14"/>
      <c r="L195" s="222"/>
      <c r="M195" s="14"/>
    </row>
    <row r="196" spans="2:14" ht="40.5" customHeight="1" x14ac:dyDescent="0.35">
      <c r="B196" s="6"/>
      <c r="C196" s="402"/>
      <c r="D196" s="21" t="s">
        <v>547</v>
      </c>
      <c r="E196" s="21" t="s">
        <v>548</v>
      </c>
      <c r="F196" s="21" t="s">
        <v>549</v>
      </c>
      <c r="G196" s="21" t="s">
        <v>580</v>
      </c>
      <c r="H196" s="21" t="s">
        <v>581</v>
      </c>
      <c r="I196" s="21" t="s">
        <v>582</v>
      </c>
      <c r="J196" s="341" t="s">
        <v>64</v>
      </c>
      <c r="K196" s="219"/>
      <c r="L196" s="222"/>
      <c r="M196" s="14"/>
    </row>
    <row r="197" spans="2:14" ht="24.75" customHeight="1" x14ac:dyDescent="0.35">
      <c r="B197" s="6"/>
      <c r="C197" s="403"/>
      <c r="D197" s="112">
        <f>D13</f>
        <v>0</v>
      </c>
      <c r="E197" s="112">
        <f>E13</f>
        <v>0</v>
      </c>
      <c r="F197" s="112">
        <f>F13</f>
        <v>0</v>
      </c>
      <c r="G197" s="191"/>
      <c r="H197" s="191"/>
      <c r="I197" s="191"/>
      <c r="J197" s="342"/>
      <c r="K197" s="219"/>
      <c r="L197" s="222"/>
      <c r="M197" s="14"/>
    </row>
    <row r="198" spans="2:14" ht="41.25" customHeight="1" x14ac:dyDescent="0.35">
      <c r="B198" s="228"/>
      <c r="C198" s="229" t="s">
        <v>63</v>
      </c>
      <c r="D198" s="230">
        <f>SUM(D24,D34,D44,D54,D66,D76,D86,D96,D108,D118,D128,D138,D150,D160,D170,D180,D183,D184,D185,D186)</f>
        <v>934000</v>
      </c>
      <c r="E198" s="230">
        <f>SUM(E24,E34,E44,E54,E66,E76,E86,E96,E108,E118,E128,E138,E150,E160,E170,E180,E183,E184,E185,E186)</f>
        <v>0</v>
      </c>
      <c r="F198" s="230">
        <f>SUM(F24,F34,F44,F54,F66,F76,F86,F96,F108,F118,F128,F138,F150,F160,F170,F180,F183,F184,F185,F186)</f>
        <v>0</v>
      </c>
      <c r="G198" s="231"/>
      <c r="H198" s="231"/>
      <c r="I198" s="231"/>
      <c r="J198" s="232">
        <f>SUM(D198:I198)</f>
        <v>934000</v>
      </c>
      <c r="K198" s="219"/>
      <c r="L198" s="233"/>
      <c r="M198" s="228"/>
    </row>
    <row r="199" spans="2:14" ht="51.75" customHeight="1" x14ac:dyDescent="0.35">
      <c r="B199" s="234"/>
      <c r="C199" s="229" t="s">
        <v>9</v>
      </c>
      <c r="D199" s="230">
        <f>D198*0.07</f>
        <v>65380.000000000007</v>
      </c>
      <c r="E199" s="230">
        <f>E198*0.07</f>
        <v>0</v>
      </c>
      <c r="F199" s="230">
        <f>F198*0.07</f>
        <v>0</v>
      </c>
      <c r="G199" s="231"/>
      <c r="H199" s="231"/>
      <c r="I199" s="231"/>
      <c r="J199" s="232">
        <f>J198*0.07</f>
        <v>65380.000000000007</v>
      </c>
      <c r="K199" s="234"/>
      <c r="L199" s="233"/>
      <c r="M199" s="235"/>
    </row>
    <row r="200" spans="2:14" ht="51.75" customHeight="1" thickBot="1" x14ac:dyDescent="0.4">
      <c r="B200" s="234"/>
      <c r="C200" s="9" t="s">
        <v>64</v>
      </c>
      <c r="D200" s="106">
        <f>SUM(D198:D199)</f>
        <v>999380</v>
      </c>
      <c r="E200" s="106">
        <f>SUM(E198:E199)</f>
        <v>0</v>
      </c>
      <c r="F200" s="106">
        <f>SUM(F198:F199)</f>
        <v>0</v>
      </c>
      <c r="G200" s="193"/>
      <c r="H200" s="193"/>
      <c r="I200" s="193"/>
      <c r="J200" s="124">
        <f>SUM(J198:J199)</f>
        <v>999380</v>
      </c>
      <c r="K200" s="234"/>
      <c r="M200" s="235"/>
    </row>
    <row r="201" spans="2:14" ht="42" customHeight="1" x14ac:dyDescent="0.35">
      <c r="B201" s="234"/>
      <c r="L201" s="170"/>
      <c r="M201" s="3"/>
      <c r="N201" s="235"/>
    </row>
    <row r="202" spans="2:14" s="38" customFormat="1" ht="29.25" customHeight="1" thickBot="1" x14ac:dyDescent="0.4">
      <c r="B202" s="219"/>
      <c r="C202" s="6"/>
      <c r="D202" s="33"/>
      <c r="E202" s="33"/>
      <c r="F202" s="33"/>
      <c r="G202" s="33"/>
      <c r="H202" s="33"/>
      <c r="I202" s="33"/>
      <c r="J202" s="33"/>
      <c r="K202" s="33"/>
      <c r="L202" s="174"/>
      <c r="M202" s="14"/>
      <c r="N202" s="228"/>
    </row>
    <row r="203" spans="2:14" ht="23.25" customHeight="1" x14ac:dyDescent="0.35">
      <c r="B203" s="235"/>
      <c r="C203" s="335" t="s">
        <v>28</v>
      </c>
      <c r="D203" s="336"/>
      <c r="E203" s="337"/>
      <c r="F203" s="337"/>
      <c r="G203" s="337"/>
      <c r="H203" s="337"/>
      <c r="I203" s="337"/>
      <c r="J203" s="337"/>
      <c r="K203" s="338"/>
      <c r="L203" s="174"/>
      <c r="M203" s="235"/>
    </row>
    <row r="204" spans="2:14" ht="41.25" customHeight="1" x14ac:dyDescent="0.35">
      <c r="B204" s="235"/>
      <c r="C204" s="29"/>
      <c r="D204" s="27" t="s">
        <v>547</v>
      </c>
      <c r="E204" s="27" t="s">
        <v>548</v>
      </c>
      <c r="F204" s="27" t="s">
        <v>549</v>
      </c>
      <c r="G204" s="27" t="s">
        <v>580</v>
      </c>
      <c r="H204" s="27" t="s">
        <v>581</v>
      </c>
      <c r="I204" s="27" t="s">
        <v>582</v>
      </c>
      <c r="J204" s="343" t="s">
        <v>64</v>
      </c>
      <c r="K204" s="345" t="s">
        <v>30</v>
      </c>
      <c r="L204" s="174"/>
      <c r="M204" s="235"/>
    </row>
    <row r="205" spans="2:14" ht="27.75" customHeight="1" x14ac:dyDescent="0.35">
      <c r="B205" s="235"/>
      <c r="C205" s="29"/>
      <c r="D205" s="27">
        <f>D13</f>
        <v>0</v>
      </c>
      <c r="E205" s="27">
        <f>E13</f>
        <v>0</v>
      </c>
      <c r="F205" s="27">
        <f>F13</f>
        <v>0</v>
      </c>
      <c r="G205" s="189"/>
      <c r="H205" s="189"/>
      <c r="I205" s="189"/>
      <c r="J205" s="344"/>
      <c r="K205" s="346"/>
      <c r="L205" s="168"/>
      <c r="M205" s="235"/>
    </row>
    <row r="206" spans="2:14" ht="55.5" customHeight="1" x14ac:dyDescent="0.35">
      <c r="B206" s="235"/>
      <c r="C206" s="28" t="s">
        <v>29</v>
      </c>
      <c r="D206" s="104">
        <f>$D$200*K206</f>
        <v>699566</v>
      </c>
      <c r="E206" s="105">
        <f>$E$200*K206</f>
        <v>0</v>
      </c>
      <c r="F206" s="105">
        <f>$F$200*K206</f>
        <v>0</v>
      </c>
      <c r="G206" s="105">
        <f>$G$200*K206</f>
        <v>0</v>
      </c>
      <c r="H206" s="105">
        <f>$H$200*K206</f>
        <v>0</v>
      </c>
      <c r="I206" s="105">
        <f>$I$200*K206</f>
        <v>0</v>
      </c>
      <c r="J206" s="105">
        <f>SUM(D206:I206)</f>
        <v>699566</v>
      </c>
      <c r="K206" s="144">
        <v>0.7</v>
      </c>
      <c r="L206" s="168"/>
      <c r="M206" s="235"/>
    </row>
    <row r="207" spans="2:14" ht="57.75" customHeight="1" x14ac:dyDescent="0.35">
      <c r="B207" s="322"/>
      <c r="C207" s="128" t="s">
        <v>31</v>
      </c>
      <c r="D207" s="104">
        <f>$D$200*K207</f>
        <v>299814</v>
      </c>
      <c r="E207" s="105">
        <f>$E$200*K207</f>
        <v>0</v>
      </c>
      <c r="F207" s="105">
        <f>$F$200*K207</f>
        <v>0</v>
      </c>
      <c r="G207" s="129">
        <f>$G$200*K207</f>
        <v>0</v>
      </c>
      <c r="H207" s="129">
        <f>$H$200*K207</f>
        <v>0</v>
      </c>
      <c r="I207" s="129">
        <f>$I$200*K207</f>
        <v>0</v>
      </c>
      <c r="J207" s="129">
        <f>SUM(D207:F207)</f>
        <v>299814</v>
      </c>
      <c r="K207" s="145">
        <v>0.3</v>
      </c>
      <c r="L207" s="171"/>
    </row>
    <row r="208" spans="2:14" ht="57.75" customHeight="1" x14ac:dyDescent="0.35">
      <c r="B208" s="322"/>
      <c r="C208" s="128" t="s">
        <v>561</v>
      </c>
      <c r="D208" s="104">
        <f>$D$200*K208</f>
        <v>0</v>
      </c>
      <c r="E208" s="105">
        <f>$E$200*K208</f>
        <v>0</v>
      </c>
      <c r="F208" s="105">
        <f>$F$200*K208</f>
        <v>0</v>
      </c>
      <c r="G208" s="129">
        <f>$G$200*K208</f>
        <v>0</v>
      </c>
      <c r="H208" s="129">
        <f>$H$200*K208</f>
        <v>0</v>
      </c>
      <c r="I208" s="129">
        <f>$I$200*K208</f>
        <v>0</v>
      </c>
      <c r="J208" s="129">
        <f>SUM(D208:F208)</f>
        <v>0</v>
      </c>
      <c r="K208" s="146">
        <v>0</v>
      </c>
      <c r="L208" s="175"/>
    </row>
    <row r="209" spans="2:14" ht="38.25" customHeight="1" thickBot="1" x14ac:dyDescent="0.4">
      <c r="B209" s="322"/>
      <c r="C209" s="9" t="s">
        <v>556</v>
      </c>
      <c r="D209" s="106">
        <f t="shared" ref="D209:K209" si="17">SUM(D206:D208)</f>
        <v>999380</v>
      </c>
      <c r="E209" s="106">
        <f t="shared" si="17"/>
        <v>0</v>
      </c>
      <c r="F209" s="106">
        <f t="shared" si="17"/>
        <v>0</v>
      </c>
      <c r="G209" s="106">
        <f t="shared" si="17"/>
        <v>0</v>
      </c>
      <c r="H209" s="106">
        <f t="shared" si="17"/>
        <v>0</v>
      </c>
      <c r="I209" s="106">
        <f t="shared" si="17"/>
        <v>0</v>
      </c>
      <c r="J209" s="106">
        <f t="shared" si="17"/>
        <v>999380</v>
      </c>
      <c r="K209" s="107">
        <f t="shared" si="17"/>
        <v>1</v>
      </c>
      <c r="L209" s="172"/>
    </row>
    <row r="210" spans="2:14" ht="21.75" customHeight="1" thickBot="1" x14ac:dyDescent="0.4">
      <c r="B210" s="322"/>
      <c r="C210" s="2"/>
      <c r="D210" s="7"/>
      <c r="E210" s="7"/>
      <c r="F210" s="7"/>
      <c r="G210" s="7"/>
      <c r="H210" s="7"/>
      <c r="I210" s="7"/>
      <c r="J210" s="7"/>
      <c r="K210" s="7"/>
      <c r="L210" s="172"/>
    </row>
    <row r="211" spans="2:14" ht="49.5" customHeight="1" x14ac:dyDescent="0.35">
      <c r="B211" s="322"/>
      <c r="C211" s="108" t="s">
        <v>572</v>
      </c>
      <c r="D211" s="109">
        <v>300000</v>
      </c>
      <c r="E211" s="33"/>
      <c r="F211" s="33"/>
      <c r="G211" s="33"/>
      <c r="H211" s="33"/>
      <c r="I211" s="33"/>
      <c r="J211" s="33"/>
      <c r="K211" s="178" t="s">
        <v>574</v>
      </c>
      <c r="L211" s="179">
        <f>SUM(L187,L180,L170,L160,L150,L138,L128,L118,L108,L96,L86,L76,L66,L54,L44,L34,L24)</f>
        <v>0</v>
      </c>
    </row>
    <row r="212" spans="2:14" ht="28.5" customHeight="1" thickBot="1" x14ac:dyDescent="0.4">
      <c r="B212" s="322"/>
      <c r="C212" s="110" t="s">
        <v>16</v>
      </c>
      <c r="D212" s="163">
        <f>D211/J200</f>
        <v>0.30018611539154277</v>
      </c>
      <c r="E212" s="43"/>
      <c r="F212" s="43"/>
      <c r="G212" s="43"/>
      <c r="H212" s="43"/>
      <c r="I212" s="43"/>
      <c r="J212" s="43"/>
      <c r="K212" s="180" t="s">
        <v>575</v>
      </c>
      <c r="L212" s="181">
        <f>L211/J198</f>
        <v>0</v>
      </c>
    </row>
    <row r="213" spans="2:14" ht="28.5" customHeight="1" x14ac:dyDescent="0.35">
      <c r="B213" s="322"/>
      <c r="C213" s="347"/>
      <c r="D213" s="348"/>
      <c r="E213" s="44"/>
      <c r="F213" s="44"/>
      <c r="G213" s="44"/>
      <c r="H213" s="44"/>
      <c r="I213" s="44"/>
      <c r="J213" s="44"/>
    </row>
    <row r="214" spans="2:14" ht="32.25" customHeight="1" x14ac:dyDescent="0.35">
      <c r="B214" s="322"/>
      <c r="C214" s="110" t="s">
        <v>573</v>
      </c>
      <c r="D214" s="111">
        <v>50000</v>
      </c>
      <c r="E214" s="45"/>
      <c r="F214" s="45"/>
      <c r="G214" s="45"/>
      <c r="H214" s="45"/>
      <c r="I214" s="45"/>
      <c r="J214" s="45"/>
    </row>
    <row r="215" spans="2:14" ht="23.25" customHeight="1" x14ac:dyDescent="0.35">
      <c r="B215" s="322"/>
      <c r="C215" s="110" t="s">
        <v>17</v>
      </c>
      <c r="D215" s="163">
        <f>D214/J200</f>
        <v>5.0031019231923796E-2</v>
      </c>
      <c r="E215" s="45"/>
      <c r="F215" s="45"/>
      <c r="G215" s="45"/>
      <c r="H215" s="45"/>
      <c r="I215" s="45"/>
      <c r="J215" s="45"/>
      <c r="L215" s="167"/>
    </row>
    <row r="216" spans="2:14" ht="66.75" customHeight="1" thickBot="1" x14ac:dyDescent="0.4">
      <c r="B216" s="322"/>
      <c r="C216" s="339" t="s">
        <v>569</v>
      </c>
      <c r="D216" s="340"/>
      <c r="E216" s="34"/>
      <c r="F216" s="34"/>
      <c r="G216" s="34"/>
      <c r="H216" s="34"/>
      <c r="I216" s="34"/>
      <c r="J216" s="34"/>
    </row>
    <row r="217" spans="2:14" ht="55.5" customHeight="1" x14ac:dyDescent="0.35">
      <c r="B217" s="322"/>
      <c r="N217" s="38"/>
    </row>
    <row r="218" spans="2:14" ht="42.75" customHeight="1" x14ac:dyDescent="0.35">
      <c r="B218" s="322"/>
    </row>
    <row r="219" spans="2:14" ht="21.75" customHeight="1" x14ac:dyDescent="0.35">
      <c r="B219" s="322"/>
    </row>
    <row r="220" spans="2:14" ht="21.75" customHeight="1" x14ac:dyDescent="0.35">
      <c r="B220" s="322"/>
    </row>
    <row r="221" spans="2:14" ht="23.25" customHeight="1" x14ac:dyDescent="0.35">
      <c r="B221" s="322"/>
    </row>
    <row r="222" spans="2:14" ht="23.25" customHeight="1" x14ac:dyDescent="0.35"/>
    <row r="223" spans="2:14" ht="21.75" customHeight="1" x14ac:dyDescent="0.35"/>
    <row r="224" spans="2:14"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5" priority="3" operator="lessThan">
      <formula>0.15</formula>
    </cfRule>
  </conditionalFormatting>
  <conditionalFormatting sqref="D215">
    <cfRule type="cellIs" dxfId="4" priority="2" operator="lessThan">
      <formula>0.05</formula>
    </cfRule>
  </conditionalFormatting>
  <conditionalFormatting sqref="L208 K209">
    <cfRule type="cellIs" dxfId="3" priority="1" operator="greaterThan">
      <formula>1</formula>
    </cfRule>
  </conditionalFormatting>
  <dataValidations count="7">
    <dataValidation allowBlank="1" showErrorMessage="1" prompt="% Towards Gender Equality and Women's Empowerment Must be Higher than 15%_x000a_" sqref="D214:J214" xr:uid="{00000000-0002-0000-0500-000000000000}"/>
    <dataValidation allowBlank="1" showInputMessage="1" showErrorMessage="1" prompt="Insert name of recipient agency here _x000a_" sqref="D13:J13" xr:uid="{00000000-0002-0000-0500-000001000000}"/>
    <dataValidation allowBlank="1" showInputMessage="1" showErrorMessage="1" prompt="Insert *text* description of Activity here" sqref="C16 C26 C36 C46 C58 C172 C78:C79 C88 C100 C110 C120 C130 C142 C152 C162 C68:C69" xr:uid="{00000000-0002-0000-0500-000002000000}"/>
    <dataValidation allowBlank="1" showInputMessage="1" showErrorMessage="1" prompt="Insert *text* description of Output here" sqref="C15 C25 C35 C45 C57 C171 C67 C87 C99 C109 C119 C129 C141 C151 C161" xr:uid="{00000000-0002-0000-0500-000003000000}"/>
    <dataValidation allowBlank="1" showInputMessage="1" showErrorMessage="1" prompt="Insert *text* description of Outcome here" sqref="C14:M14 C56:M56 C98:M98 C140:M140" xr:uid="{00000000-0002-0000-0500-000004000000}"/>
    <dataValidation allowBlank="1" showInputMessage="1" showErrorMessage="1" prompt="M&amp;E Budget Cannot be Less than 5%_x000a_" sqref="D215:J215" xr:uid="{00000000-0002-0000-0500-000005000000}"/>
    <dataValidation allowBlank="1" showInputMessage="1" showErrorMessage="1" prompt="% Towards Gender Equality and Women's Empowerment Must be Higher than 15%_x000a_" sqref="D212:J212" xr:uid="{00000000-0002-0000-0500-000006000000}"/>
  </dataValidations>
  <pageMargins left="0.7" right="0.7" top="0.75" bottom="0.75" header="0.3" footer="0.3"/>
  <pageSetup scale="74" orientation="landscape" r:id="rId1"/>
  <rowBreaks count="1" manualBreakCount="1">
    <brk id="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2:N230"/>
  <sheetViews>
    <sheetView showGridLines="0" showZeros="0" topLeftCell="A66" zoomScale="85" zoomScaleNormal="85" workbookViewId="0">
      <selection activeCell="C100" sqref="C100"/>
    </sheetView>
  </sheetViews>
  <sheetFormatPr defaultColWidth="9.1796875" defaultRowHeight="14.5" x14ac:dyDescent="0.35"/>
  <cols>
    <col min="1" max="1" width="9.1796875" style="37"/>
    <col min="2" max="2" width="30.7265625" style="37" customWidth="1"/>
    <col min="3" max="3" width="32.81640625" style="37" customWidth="1"/>
    <col min="4" max="6" width="23.1796875" style="37" customWidth="1"/>
    <col min="7" max="10" width="23.1796875" style="37" hidden="1" customWidth="1"/>
    <col min="11" max="11" width="22.453125" style="37" hidden="1" customWidth="1"/>
    <col min="12" max="12" width="22.453125" style="165" hidden="1" customWidth="1"/>
    <col min="13" max="13" width="30.26953125" style="37" hidden="1" customWidth="1"/>
    <col min="14" max="14" width="18.81640625" style="37" customWidth="1"/>
    <col min="15" max="15" width="9.1796875" style="37"/>
    <col min="16" max="16" width="17.7265625" style="37" customWidth="1"/>
    <col min="17" max="17" width="26.453125" style="37" customWidth="1"/>
    <col min="18" max="18" width="22.453125" style="37" customWidth="1"/>
    <col min="19" max="19" width="29.7265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2" spans="2:14" ht="47.25" customHeight="1" x14ac:dyDescent="1">
      <c r="B2" s="328" t="s">
        <v>545</v>
      </c>
      <c r="C2" s="328"/>
      <c r="D2" s="328"/>
      <c r="E2" s="328"/>
      <c r="F2" s="35"/>
      <c r="G2" s="35"/>
      <c r="H2" s="35"/>
      <c r="I2" s="35"/>
      <c r="J2" s="35"/>
      <c r="K2" s="36"/>
      <c r="L2" s="164"/>
      <c r="M2" s="36"/>
    </row>
    <row r="3" spans="2:14" ht="15.5" x14ac:dyDescent="0.35">
      <c r="B3" s="39"/>
    </row>
    <row r="4" spans="2:14" ht="15.5" hidden="1" x14ac:dyDescent="0.35">
      <c r="B4" s="39"/>
    </row>
    <row r="5" spans="2:14" ht="36.75" hidden="1" customHeight="1" x14ac:dyDescent="0.8">
      <c r="B5" s="118" t="s">
        <v>15</v>
      </c>
      <c r="C5" s="119"/>
      <c r="D5" s="119"/>
      <c r="E5" s="119"/>
      <c r="F5" s="119"/>
      <c r="G5" s="119"/>
      <c r="H5" s="119"/>
      <c r="I5" s="119"/>
      <c r="J5" s="119"/>
      <c r="K5" s="120"/>
      <c r="L5" s="166"/>
      <c r="M5" s="121"/>
    </row>
    <row r="6" spans="2:14" ht="175.5" hidden="1" customHeight="1" thickBot="1" x14ac:dyDescent="0.55000000000000004">
      <c r="B6" s="351" t="s">
        <v>567</v>
      </c>
      <c r="C6" s="352"/>
      <c r="D6" s="352"/>
      <c r="E6" s="352"/>
      <c r="F6" s="352"/>
      <c r="G6" s="352"/>
      <c r="H6" s="352"/>
      <c r="I6" s="352"/>
      <c r="J6" s="352"/>
      <c r="K6" s="352"/>
      <c r="L6" s="353"/>
      <c r="M6" s="354"/>
    </row>
    <row r="7" spans="2:14" hidden="1" x14ac:dyDescent="0.35">
      <c r="B7" s="40"/>
    </row>
    <row r="8" spans="2:14" hidden="1" x14ac:dyDescent="0.35"/>
    <row r="9" spans="2:14" ht="27" hidden="1" customHeight="1" thickBot="1" x14ac:dyDescent="0.65">
      <c r="B9" s="329" t="s">
        <v>176</v>
      </c>
      <c r="C9" s="330"/>
      <c r="D9" s="330"/>
      <c r="E9" s="330"/>
      <c r="F9" s="330"/>
      <c r="G9" s="330"/>
      <c r="H9" s="330"/>
      <c r="I9" s="330"/>
      <c r="J9" s="330"/>
      <c r="K9" s="349"/>
      <c r="L9" s="176"/>
    </row>
    <row r="10" spans="2:14" hidden="1" x14ac:dyDescent="0.35"/>
    <row r="11" spans="2:14" ht="25.5" hidden="1" customHeight="1" x14ac:dyDescent="0.35">
      <c r="D11" s="41"/>
      <c r="E11" s="41"/>
      <c r="F11" s="41"/>
      <c r="G11" s="41"/>
      <c r="H11" s="41"/>
      <c r="I11" s="41"/>
      <c r="J11" s="41"/>
      <c r="L11" s="167"/>
      <c r="M11" s="38"/>
      <c r="N11" s="38"/>
    </row>
    <row r="12" spans="2:14" ht="99.75" customHeight="1" x14ac:dyDescent="0.35">
      <c r="B12" s="177" t="s">
        <v>562</v>
      </c>
      <c r="C12" s="177" t="s">
        <v>563</v>
      </c>
      <c r="D12" s="177" t="s">
        <v>618</v>
      </c>
      <c r="E12" s="177" t="s">
        <v>564</v>
      </c>
      <c r="F12" s="177" t="s">
        <v>565</v>
      </c>
      <c r="G12" s="27" t="s">
        <v>577</v>
      </c>
      <c r="H12" s="27" t="s">
        <v>578</v>
      </c>
      <c r="I12" s="27" t="s">
        <v>579</v>
      </c>
      <c r="J12" s="27" t="s">
        <v>64</v>
      </c>
      <c r="K12" s="177" t="s">
        <v>566</v>
      </c>
      <c r="L12" s="177" t="s">
        <v>571</v>
      </c>
      <c r="M12" s="177" t="s">
        <v>20</v>
      </c>
      <c r="N12" s="47"/>
    </row>
    <row r="13" spans="2:14" ht="18.75" hidden="1" customHeight="1" x14ac:dyDescent="0.35">
      <c r="B13" s="177"/>
      <c r="C13" s="177"/>
      <c r="D13" s="78" t="s">
        <v>657</v>
      </c>
      <c r="E13" s="78"/>
      <c r="F13" s="78"/>
      <c r="G13" s="78"/>
      <c r="H13" s="78"/>
      <c r="I13" s="78"/>
      <c r="J13" s="27"/>
      <c r="K13" s="177"/>
      <c r="L13" s="211"/>
      <c r="M13" s="177"/>
      <c r="N13" s="47"/>
    </row>
    <row r="14" spans="2:14" ht="51" hidden="1" customHeight="1" x14ac:dyDescent="0.35">
      <c r="B14" s="102" t="s">
        <v>0</v>
      </c>
      <c r="C14" s="407" t="s">
        <v>589</v>
      </c>
      <c r="D14" s="407"/>
      <c r="E14" s="407"/>
      <c r="F14" s="407"/>
      <c r="G14" s="407"/>
      <c r="H14" s="407"/>
      <c r="I14" s="407"/>
      <c r="J14" s="407"/>
      <c r="K14" s="407"/>
      <c r="L14" s="356"/>
      <c r="M14" s="407"/>
      <c r="N14" s="18"/>
    </row>
    <row r="15" spans="2:14" ht="51" hidden="1" customHeight="1" x14ac:dyDescent="0.35">
      <c r="B15" s="102" t="s">
        <v>1</v>
      </c>
      <c r="C15" s="331" t="s">
        <v>658</v>
      </c>
      <c r="D15" s="331"/>
      <c r="E15" s="331"/>
      <c r="F15" s="331"/>
      <c r="G15" s="331"/>
      <c r="H15" s="331"/>
      <c r="I15" s="331"/>
      <c r="J15" s="331"/>
      <c r="K15" s="331"/>
      <c r="L15" s="350"/>
      <c r="M15" s="331"/>
      <c r="N15" s="50"/>
    </row>
    <row r="16" spans="2:14" ht="62" x14ac:dyDescent="0.35">
      <c r="B16" s="212" t="s">
        <v>2</v>
      </c>
      <c r="C16" s="236" t="s">
        <v>659</v>
      </c>
      <c r="D16" s="182">
        <v>25000</v>
      </c>
      <c r="E16" s="182"/>
      <c r="F16" s="182"/>
      <c r="G16" s="182"/>
      <c r="H16" s="182"/>
      <c r="I16" s="182"/>
      <c r="J16" s="211">
        <f>SUM(D16:F16)</f>
        <v>25000</v>
      </c>
      <c r="K16" s="213"/>
      <c r="L16" s="182"/>
      <c r="M16" s="214"/>
      <c r="N16" s="215"/>
    </row>
    <row r="17" spans="1:14" ht="15.5" hidden="1" x14ac:dyDescent="0.35">
      <c r="B17" s="212" t="s">
        <v>3</v>
      </c>
      <c r="C17" s="202"/>
      <c r="D17" s="182"/>
      <c r="E17" s="182"/>
      <c r="F17" s="182"/>
      <c r="G17" s="182"/>
      <c r="H17" s="182"/>
      <c r="I17" s="182"/>
      <c r="J17" s="211">
        <f t="shared" ref="J17:J23" si="0">SUM(D17:F17)</f>
        <v>0</v>
      </c>
      <c r="K17" s="213"/>
      <c r="L17" s="182"/>
      <c r="M17" s="214"/>
      <c r="N17" s="215"/>
    </row>
    <row r="18" spans="1:14" ht="15.5" hidden="1" x14ac:dyDescent="0.35">
      <c r="B18" s="212" t="s">
        <v>4</v>
      </c>
      <c r="C18" s="202"/>
      <c r="D18" s="182"/>
      <c r="E18" s="182"/>
      <c r="F18" s="182"/>
      <c r="G18" s="182"/>
      <c r="H18" s="182"/>
      <c r="I18" s="182"/>
      <c r="J18" s="211">
        <f t="shared" si="0"/>
        <v>0</v>
      </c>
      <c r="K18" s="213"/>
      <c r="L18" s="182"/>
      <c r="M18" s="214"/>
      <c r="N18" s="215"/>
    </row>
    <row r="19" spans="1:14" ht="15.5" hidden="1" x14ac:dyDescent="0.35">
      <c r="B19" s="212" t="s">
        <v>33</v>
      </c>
      <c r="C19" s="202"/>
      <c r="D19" s="182"/>
      <c r="E19" s="182"/>
      <c r="F19" s="182"/>
      <c r="G19" s="182"/>
      <c r="H19" s="182"/>
      <c r="I19" s="182"/>
      <c r="J19" s="211">
        <f t="shared" si="0"/>
        <v>0</v>
      </c>
      <c r="K19" s="213"/>
      <c r="L19" s="182"/>
      <c r="M19" s="214"/>
      <c r="N19" s="215"/>
    </row>
    <row r="20" spans="1:14" ht="15.5" hidden="1" x14ac:dyDescent="0.35">
      <c r="B20" s="212" t="s">
        <v>34</v>
      </c>
      <c r="C20" s="202"/>
      <c r="D20" s="182"/>
      <c r="E20" s="182"/>
      <c r="F20" s="182"/>
      <c r="G20" s="182"/>
      <c r="H20" s="182"/>
      <c r="I20" s="182"/>
      <c r="J20" s="211">
        <f t="shared" si="0"/>
        <v>0</v>
      </c>
      <c r="K20" s="213"/>
      <c r="L20" s="182"/>
      <c r="M20" s="214"/>
      <c r="N20" s="215"/>
    </row>
    <row r="21" spans="1:14" ht="15.5" hidden="1" x14ac:dyDescent="0.35">
      <c r="B21" s="212" t="s">
        <v>35</v>
      </c>
      <c r="C21" s="202"/>
      <c r="D21" s="182"/>
      <c r="E21" s="182"/>
      <c r="F21" s="182"/>
      <c r="G21" s="182"/>
      <c r="H21" s="182"/>
      <c r="I21" s="182"/>
      <c r="J21" s="211">
        <f t="shared" si="0"/>
        <v>0</v>
      </c>
      <c r="K21" s="213"/>
      <c r="L21" s="182"/>
      <c r="M21" s="214"/>
      <c r="N21" s="215"/>
    </row>
    <row r="22" spans="1:14" ht="15.5" hidden="1" x14ac:dyDescent="0.35">
      <c r="B22" s="212" t="s">
        <v>36</v>
      </c>
      <c r="C22" s="207"/>
      <c r="D22" s="216"/>
      <c r="E22" s="216"/>
      <c r="F22" s="216"/>
      <c r="G22" s="216"/>
      <c r="H22" s="216"/>
      <c r="I22" s="216"/>
      <c r="J22" s="211">
        <f t="shared" si="0"/>
        <v>0</v>
      </c>
      <c r="K22" s="217"/>
      <c r="L22" s="216"/>
      <c r="M22" s="218"/>
      <c r="N22" s="215"/>
    </row>
    <row r="23" spans="1:14" ht="15.5" hidden="1" x14ac:dyDescent="0.35">
      <c r="A23" s="38"/>
      <c r="B23" s="212" t="s">
        <v>37</v>
      </c>
      <c r="C23" s="207"/>
      <c r="D23" s="216"/>
      <c r="E23" s="216"/>
      <c r="F23" s="216"/>
      <c r="G23" s="216"/>
      <c r="H23" s="216"/>
      <c r="I23" s="216"/>
      <c r="J23" s="211">
        <f t="shared" si="0"/>
        <v>0</v>
      </c>
      <c r="K23" s="217"/>
      <c r="L23" s="216"/>
      <c r="M23" s="218"/>
    </row>
    <row r="24" spans="1:14" ht="15.5" x14ac:dyDescent="0.35">
      <c r="A24" s="38"/>
      <c r="C24" s="102" t="s">
        <v>175</v>
      </c>
      <c r="D24" s="21">
        <f>SUM(D16:D23)</f>
        <v>25000</v>
      </c>
      <c r="E24" s="21">
        <f>SUM(E16:E23)</f>
        <v>0</v>
      </c>
      <c r="F24" s="21">
        <f>SUM(F16:F23)</f>
        <v>0</v>
      </c>
      <c r="G24" s="21"/>
      <c r="H24" s="21"/>
      <c r="I24" s="21"/>
      <c r="J24" s="21">
        <f>SUM(J16:J23)</f>
        <v>25000</v>
      </c>
      <c r="K24" s="21">
        <f>(K16*J16)+(K17*J17)+(K18*J18)+(K19*J19)+(K20*J20)+(K21*J21)+(K22*J22)+(K23*J23)</f>
        <v>0</v>
      </c>
      <c r="L24" s="21">
        <f>SUM(L16:L23)</f>
        <v>0</v>
      </c>
      <c r="M24" s="218"/>
      <c r="N24" s="52"/>
    </row>
    <row r="25" spans="1:14" ht="51" hidden="1" customHeight="1" x14ac:dyDescent="0.35">
      <c r="A25" s="38"/>
      <c r="B25" s="102" t="s">
        <v>5</v>
      </c>
      <c r="C25" s="333" t="s">
        <v>660</v>
      </c>
      <c r="D25" s="333"/>
      <c r="E25" s="333"/>
      <c r="F25" s="333"/>
      <c r="G25" s="333"/>
      <c r="H25" s="333"/>
      <c r="I25" s="333"/>
      <c r="J25" s="333"/>
      <c r="K25" s="333"/>
      <c r="L25" s="350"/>
      <c r="M25" s="333"/>
      <c r="N25" s="50"/>
    </row>
    <row r="26" spans="1:14" ht="46.5" x14ac:dyDescent="0.35">
      <c r="A26" s="38"/>
      <c r="B26" s="212" t="s">
        <v>44</v>
      </c>
      <c r="C26" s="236" t="s">
        <v>661</v>
      </c>
      <c r="D26" s="182">
        <v>21500</v>
      </c>
      <c r="E26" s="182"/>
      <c r="F26" s="182"/>
      <c r="G26" s="182"/>
      <c r="H26" s="182"/>
      <c r="I26" s="182"/>
      <c r="J26" s="211">
        <f>SUM(D26:F26)</f>
        <v>21500</v>
      </c>
      <c r="K26" s="213"/>
      <c r="L26" s="182"/>
      <c r="M26" s="214"/>
      <c r="N26" s="215"/>
    </row>
    <row r="27" spans="1:14" ht="46.5" x14ac:dyDescent="0.35">
      <c r="A27" s="38"/>
      <c r="B27" s="212" t="s">
        <v>45</v>
      </c>
      <c r="C27" s="236" t="s">
        <v>662</v>
      </c>
      <c r="D27" s="182">
        <v>15000</v>
      </c>
      <c r="E27" s="182"/>
      <c r="F27" s="182"/>
      <c r="G27" s="182"/>
      <c r="H27" s="182"/>
      <c r="I27" s="182"/>
      <c r="J27" s="211">
        <f t="shared" ref="J27:J33" si="1">SUM(D27:F27)</f>
        <v>15000</v>
      </c>
      <c r="K27" s="213"/>
      <c r="L27" s="182"/>
      <c r="M27" s="214"/>
      <c r="N27" s="215"/>
    </row>
    <row r="28" spans="1:14" ht="15.5" hidden="1" x14ac:dyDescent="0.35">
      <c r="A28" s="38"/>
      <c r="B28" s="212" t="s">
        <v>38</v>
      </c>
      <c r="C28" s="202"/>
      <c r="D28" s="182"/>
      <c r="E28" s="182"/>
      <c r="F28" s="182"/>
      <c r="G28" s="182"/>
      <c r="H28" s="182"/>
      <c r="I28" s="182"/>
      <c r="J28" s="211">
        <f t="shared" si="1"/>
        <v>0</v>
      </c>
      <c r="K28" s="213"/>
      <c r="L28" s="182"/>
      <c r="M28" s="214"/>
      <c r="N28" s="215"/>
    </row>
    <row r="29" spans="1:14" ht="15.5" hidden="1" x14ac:dyDescent="0.35">
      <c r="A29" s="38"/>
      <c r="B29" s="212" t="s">
        <v>39</v>
      </c>
      <c r="C29" s="202"/>
      <c r="D29" s="182"/>
      <c r="E29" s="182"/>
      <c r="F29" s="182"/>
      <c r="G29" s="182"/>
      <c r="H29" s="182"/>
      <c r="I29" s="182"/>
      <c r="J29" s="211">
        <f t="shared" si="1"/>
        <v>0</v>
      </c>
      <c r="K29" s="213"/>
      <c r="L29" s="182"/>
      <c r="M29" s="214"/>
      <c r="N29" s="215"/>
    </row>
    <row r="30" spans="1:14" ht="15.5" hidden="1" x14ac:dyDescent="0.35">
      <c r="A30" s="38"/>
      <c r="B30" s="212" t="s">
        <v>40</v>
      </c>
      <c r="C30" s="202"/>
      <c r="D30" s="182"/>
      <c r="E30" s="182"/>
      <c r="F30" s="182"/>
      <c r="G30" s="182"/>
      <c r="H30" s="182"/>
      <c r="I30" s="182"/>
      <c r="J30" s="211">
        <f t="shared" si="1"/>
        <v>0</v>
      </c>
      <c r="K30" s="213"/>
      <c r="L30" s="182"/>
      <c r="M30" s="214"/>
      <c r="N30" s="215"/>
    </row>
    <row r="31" spans="1:14" ht="15.5" hidden="1" x14ac:dyDescent="0.35">
      <c r="A31" s="38"/>
      <c r="B31" s="212" t="s">
        <v>41</v>
      </c>
      <c r="C31" s="202"/>
      <c r="D31" s="182"/>
      <c r="E31" s="182"/>
      <c r="F31" s="182"/>
      <c r="G31" s="182"/>
      <c r="H31" s="182"/>
      <c r="I31" s="182"/>
      <c r="J31" s="211">
        <f t="shared" si="1"/>
        <v>0</v>
      </c>
      <c r="K31" s="213"/>
      <c r="L31" s="182"/>
      <c r="M31" s="214"/>
      <c r="N31" s="215"/>
    </row>
    <row r="32" spans="1:14" ht="15.5" hidden="1" x14ac:dyDescent="0.35">
      <c r="A32" s="38"/>
      <c r="B32" s="212" t="s">
        <v>42</v>
      </c>
      <c r="C32" s="207"/>
      <c r="D32" s="216"/>
      <c r="E32" s="216"/>
      <c r="F32" s="216"/>
      <c r="G32" s="216"/>
      <c r="H32" s="216"/>
      <c r="I32" s="216"/>
      <c r="J32" s="211">
        <f t="shared" si="1"/>
        <v>0</v>
      </c>
      <c r="K32" s="217"/>
      <c r="L32" s="216"/>
      <c r="M32" s="218"/>
      <c r="N32" s="215"/>
    </row>
    <row r="33" spans="1:14" ht="15.5" hidden="1" x14ac:dyDescent="0.35">
      <c r="A33" s="38"/>
      <c r="B33" s="212" t="s">
        <v>43</v>
      </c>
      <c r="C33" s="207"/>
      <c r="D33" s="216"/>
      <c r="E33" s="216"/>
      <c r="F33" s="216"/>
      <c r="G33" s="216"/>
      <c r="H33" s="216"/>
      <c r="I33" s="216"/>
      <c r="J33" s="211">
        <f t="shared" si="1"/>
        <v>0</v>
      </c>
      <c r="K33" s="217"/>
      <c r="L33" s="216"/>
      <c r="M33" s="218"/>
      <c r="N33" s="215"/>
    </row>
    <row r="34" spans="1:14" ht="15.5" x14ac:dyDescent="0.35">
      <c r="A34" s="38"/>
      <c r="C34" s="102" t="s">
        <v>175</v>
      </c>
      <c r="D34" s="24">
        <f>SUM(D26:D33)</f>
        <v>36500</v>
      </c>
      <c r="E34" s="24">
        <f>SUM(E26:E33)</f>
        <v>0</v>
      </c>
      <c r="F34" s="24">
        <f>SUM(F26:F33)</f>
        <v>0</v>
      </c>
      <c r="G34" s="24"/>
      <c r="H34" s="24"/>
      <c r="I34" s="24"/>
      <c r="J34" s="24">
        <f>SUM(J26:J33)</f>
        <v>36500</v>
      </c>
      <c r="K34" s="21">
        <f>(K26*J26)+(K27*J27)+(K28*J28)+(K29*J29)+(K30*J30)+(K31*J31)+(K32*J32)+(K33*J33)</f>
        <v>0</v>
      </c>
      <c r="L34" s="21">
        <f>SUM(L26:L33)</f>
        <v>0</v>
      </c>
      <c r="M34" s="218"/>
      <c r="N34" s="52"/>
    </row>
    <row r="35" spans="1:14" ht="51" hidden="1" customHeight="1" x14ac:dyDescent="0.35">
      <c r="A35" s="38"/>
      <c r="B35" s="102" t="s">
        <v>6</v>
      </c>
      <c r="C35" s="333" t="s">
        <v>663</v>
      </c>
      <c r="D35" s="333"/>
      <c r="E35" s="333"/>
      <c r="F35" s="333"/>
      <c r="G35" s="333"/>
      <c r="H35" s="333"/>
      <c r="I35" s="333"/>
      <c r="J35" s="333"/>
      <c r="K35" s="333"/>
      <c r="L35" s="350"/>
      <c r="M35" s="333"/>
      <c r="N35" s="50"/>
    </row>
    <row r="36" spans="1:14" ht="31" x14ac:dyDescent="0.35">
      <c r="A36" s="38"/>
      <c r="B36" s="212" t="s">
        <v>46</v>
      </c>
      <c r="C36" s="202" t="s">
        <v>664</v>
      </c>
      <c r="D36" s="182">
        <v>2000</v>
      </c>
      <c r="E36" s="182"/>
      <c r="F36" s="182"/>
      <c r="G36" s="182"/>
      <c r="H36" s="182"/>
      <c r="I36" s="182"/>
      <c r="J36" s="211">
        <f>SUM(D36:F36)</f>
        <v>2000</v>
      </c>
      <c r="K36" s="213"/>
      <c r="L36" s="182"/>
      <c r="M36" s="214"/>
      <c r="N36" s="215"/>
    </row>
    <row r="37" spans="1:14" ht="31" x14ac:dyDescent="0.35">
      <c r="A37" s="38"/>
      <c r="B37" s="212" t="s">
        <v>47</v>
      </c>
      <c r="C37" s="202" t="s">
        <v>665</v>
      </c>
      <c r="D37" s="182">
        <v>3000</v>
      </c>
      <c r="E37" s="182"/>
      <c r="F37" s="182"/>
      <c r="G37" s="182"/>
      <c r="H37" s="182"/>
      <c r="I37" s="182"/>
      <c r="J37" s="211">
        <f t="shared" ref="J37:J43" si="2">SUM(D37:F37)</f>
        <v>3000</v>
      </c>
      <c r="K37" s="213"/>
      <c r="L37" s="182"/>
      <c r="M37" s="214"/>
      <c r="N37" s="215"/>
    </row>
    <row r="38" spans="1:14" ht="15.5" hidden="1" x14ac:dyDescent="0.35">
      <c r="A38" s="38"/>
      <c r="B38" s="212" t="s">
        <v>48</v>
      </c>
      <c r="C38" s="202"/>
      <c r="D38" s="182"/>
      <c r="E38" s="182"/>
      <c r="F38" s="182"/>
      <c r="G38" s="182"/>
      <c r="H38" s="182"/>
      <c r="I38" s="182"/>
      <c r="J38" s="211">
        <f t="shared" si="2"/>
        <v>0</v>
      </c>
      <c r="K38" s="213"/>
      <c r="L38" s="182"/>
      <c r="M38" s="214"/>
      <c r="N38" s="215"/>
    </row>
    <row r="39" spans="1:14" ht="15.5" hidden="1" x14ac:dyDescent="0.35">
      <c r="A39" s="38"/>
      <c r="B39" s="212" t="s">
        <v>49</v>
      </c>
      <c r="C39" s="202"/>
      <c r="D39" s="182"/>
      <c r="E39" s="182"/>
      <c r="F39" s="182"/>
      <c r="G39" s="182"/>
      <c r="H39" s="182"/>
      <c r="I39" s="182"/>
      <c r="J39" s="211">
        <f t="shared" si="2"/>
        <v>0</v>
      </c>
      <c r="K39" s="213"/>
      <c r="L39" s="182"/>
      <c r="M39" s="214"/>
      <c r="N39" s="215"/>
    </row>
    <row r="40" spans="1:14" s="38" customFormat="1" ht="15.5" hidden="1" x14ac:dyDescent="0.35">
      <c r="B40" s="212" t="s">
        <v>50</v>
      </c>
      <c r="C40" s="202"/>
      <c r="D40" s="182"/>
      <c r="E40" s="182"/>
      <c r="F40" s="182"/>
      <c r="G40" s="182"/>
      <c r="H40" s="182"/>
      <c r="I40" s="182"/>
      <c r="J40" s="211">
        <f t="shared" si="2"/>
        <v>0</v>
      </c>
      <c r="K40" s="213"/>
      <c r="L40" s="182"/>
      <c r="M40" s="214"/>
      <c r="N40" s="215"/>
    </row>
    <row r="41" spans="1:14" s="38" customFormat="1" ht="15.5" hidden="1" x14ac:dyDescent="0.35">
      <c r="B41" s="212" t="s">
        <v>51</v>
      </c>
      <c r="C41" s="202"/>
      <c r="D41" s="182"/>
      <c r="E41" s="182"/>
      <c r="F41" s="182"/>
      <c r="G41" s="182"/>
      <c r="H41" s="182"/>
      <c r="I41" s="182"/>
      <c r="J41" s="211">
        <f t="shared" si="2"/>
        <v>0</v>
      </c>
      <c r="K41" s="213"/>
      <c r="L41" s="182"/>
      <c r="M41" s="214"/>
      <c r="N41" s="215"/>
    </row>
    <row r="42" spans="1:14" s="38" customFormat="1" ht="15.5" hidden="1" x14ac:dyDescent="0.35">
      <c r="A42" s="37"/>
      <c r="B42" s="212" t="s">
        <v>52</v>
      </c>
      <c r="C42" s="207"/>
      <c r="D42" s="216"/>
      <c r="E42" s="216"/>
      <c r="F42" s="216"/>
      <c r="G42" s="216"/>
      <c r="H42" s="216"/>
      <c r="I42" s="216"/>
      <c r="J42" s="211">
        <f t="shared" si="2"/>
        <v>0</v>
      </c>
      <c r="K42" s="217"/>
      <c r="L42" s="216"/>
      <c r="M42" s="218"/>
      <c r="N42" s="215"/>
    </row>
    <row r="43" spans="1:14" ht="15.5" hidden="1" x14ac:dyDescent="0.35">
      <c r="B43" s="212" t="s">
        <v>53</v>
      </c>
      <c r="C43" s="207"/>
      <c r="D43" s="216"/>
      <c r="E43" s="216"/>
      <c r="F43" s="216"/>
      <c r="G43" s="216"/>
      <c r="H43" s="216"/>
      <c r="I43" s="216"/>
      <c r="J43" s="211">
        <f t="shared" si="2"/>
        <v>0</v>
      </c>
      <c r="K43" s="217"/>
      <c r="L43" s="216"/>
      <c r="M43" s="218"/>
      <c r="N43" s="215"/>
    </row>
    <row r="44" spans="1:14" ht="15.5" x14ac:dyDescent="0.35">
      <c r="C44" s="102" t="s">
        <v>175</v>
      </c>
      <c r="D44" s="24">
        <f>SUM(D36:D43)</f>
        <v>5000</v>
      </c>
      <c r="E44" s="24">
        <f>SUM(E36:E43)</f>
        <v>0</v>
      </c>
      <c r="F44" s="24">
        <f>SUM(F36:F43)</f>
        <v>0</v>
      </c>
      <c r="G44" s="24"/>
      <c r="H44" s="24"/>
      <c r="I44" s="24"/>
      <c r="J44" s="24">
        <f>SUM(J36:J43)</f>
        <v>5000</v>
      </c>
      <c r="K44" s="21">
        <f>(K36*J36)+(K37*J37)+(K38*J38)+(K39*J39)+(K40*J40)+(K41*J41)+(K42*J42)+(K43*J43)</f>
        <v>0</v>
      </c>
      <c r="L44" s="21">
        <f>SUM(L36:L43)</f>
        <v>0</v>
      </c>
      <c r="M44" s="218"/>
      <c r="N44" s="52"/>
    </row>
    <row r="45" spans="1:14" ht="51" hidden="1" customHeight="1" x14ac:dyDescent="0.35">
      <c r="B45" s="102" t="s">
        <v>54</v>
      </c>
      <c r="C45" s="333" t="s">
        <v>666</v>
      </c>
      <c r="D45" s="333"/>
      <c r="E45" s="333"/>
      <c r="F45" s="333"/>
      <c r="G45" s="333"/>
      <c r="H45" s="333"/>
      <c r="I45" s="333"/>
      <c r="J45" s="333"/>
      <c r="K45" s="333"/>
      <c r="L45" s="350"/>
      <c r="M45" s="333"/>
      <c r="N45" s="50"/>
    </row>
    <row r="46" spans="1:14" ht="62" x14ac:dyDescent="0.35">
      <c r="B46" s="212" t="s">
        <v>55</v>
      </c>
      <c r="C46" s="202" t="s">
        <v>667</v>
      </c>
      <c r="D46" s="182">
        <v>20000</v>
      </c>
      <c r="E46" s="182"/>
      <c r="F46" s="182"/>
      <c r="G46" s="182"/>
      <c r="H46" s="182"/>
      <c r="I46" s="182"/>
      <c r="J46" s="211">
        <f>SUM(D46:F46)</f>
        <v>20000</v>
      </c>
      <c r="K46" s="213"/>
      <c r="L46" s="182"/>
      <c r="M46" s="214"/>
      <c r="N46" s="215"/>
    </row>
    <row r="47" spans="1:14" ht="46.5" x14ac:dyDescent="0.35">
      <c r="B47" s="212" t="s">
        <v>56</v>
      </c>
      <c r="C47" s="202" t="s">
        <v>668</v>
      </c>
      <c r="D47" s="182">
        <v>23097</v>
      </c>
      <c r="E47" s="182"/>
      <c r="F47" s="182"/>
      <c r="G47" s="182"/>
      <c r="H47" s="182"/>
      <c r="I47" s="182"/>
      <c r="J47" s="211">
        <f t="shared" ref="J47:J53" si="3">SUM(D47:F47)</f>
        <v>23097</v>
      </c>
      <c r="K47" s="213"/>
      <c r="L47" s="182"/>
      <c r="M47" s="214"/>
      <c r="N47" s="215"/>
    </row>
    <row r="48" spans="1:14" ht="15.5" hidden="1" x14ac:dyDescent="0.35">
      <c r="B48" s="212" t="s">
        <v>57</v>
      </c>
      <c r="C48" s="202"/>
      <c r="D48" s="182"/>
      <c r="E48" s="182"/>
      <c r="F48" s="182"/>
      <c r="G48" s="182"/>
      <c r="H48" s="182"/>
      <c r="I48" s="182"/>
      <c r="J48" s="211">
        <f t="shared" si="3"/>
        <v>0</v>
      </c>
      <c r="K48" s="213"/>
      <c r="L48" s="182"/>
      <c r="M48" s="214"/>
      <c r="N48" s="215"/>
    </row>
    <row r="49" spans="1:14" ht="15.5" hidden="1" x14ac:dyDescent="0.35">
      <c r="B49" s="212" t="s">
        <v>58</v>
      </c>
      <c r="C49" s="202"/>
      <c r="D49" s="182"/>
      <c r="E49" s="182"/>
      <c r="F49" s="182"/>
      <c r="G49" s="182"/>
      <c r="H49" s="182"/>
      <c r="I49" s="182"/>
      <c r="J49" s="211">
        <f t="shared" si="3"/>
        <v>0</v>
      </c>
      <c r="K49" s="213"/>
      <c r="L49" s="182"/>
      <c r="M49" s="214"/>
      <c r="N49" s="215"/>
    </row>
    <row r="50" spans="1:14" ht="15.5" hidden="1" x14ac:dyDescent="0.35">
      <c r="B50" s="212" t="s">
        <v>59</v>
      </c>
      <c r="C50" s="202"/>
      <c r="D50" s="182"/>
      <c r="E50" s="182"/>
      <c r="F50" s="182"/>
      <c r="G50" s="182"/>
      <c r="H50" s="182"/>
      <c r="I50" s="182"/>
      <c r="J50" s="211">
        <f t="shared" si="3"/>
        <v>0</v>
      </c>
      <c r="K50" s="213"/>
      <c r="L50" s="182"/>
      <c r="M50" s="214"/>
      <c r="N50" s="215"/>
    </row>
    <row r="51" spans="1:14" ht="15.5" hidden="1" x14ac:dyDescent="0.35">
      <c r="A51" s="38"/>
      <c r="B51" s="212" t="s">
        <v>60</v>
      </c>
      <c r="C51" s="202"/>
      <c r="D51" s="182"/>
      <c r="E51" s="182"/>
      <c r="F51" s="182"/>
      <c r="G51" s="182"/>
      <c r="H51" s="182"/>
      <c r="I51" s="182"/>
      <c r="J51" s="211">
        <f t="shared" si="3"/>
        <v>0</v>
      </c>
      <c r="K51" s="213"/>
      <c r="L51" s="182"/>
      <c r="M51" s="214"/>
      <c r="N51" s="215"/>
    </row>
    <row r="52" spans="1:14" s="38" customFormat="1" ht="15.5" hidden="1" x14ac:dyDescent="0.35">
      <c r="A52" s="37"/>
      <c r="B52" s="212" t="s">
        <v>61</v>
      </c>
      <c r="C52" s="207"/>
      <c r="D52" s="216"/>
      <c r="E52" s="216"/>
      <c r="F52" s="216"/>
      <c r="G52" s="216"/>
      <c r="H52" s="216"/>
      <c r="I52" s="216"/>
      <c r="J52" s="211">
        <f t="shared" si="3"/>
        <v>0</v>
      </c>
      <c r="K52" s="217"/>
      <c r="L52" s="216"/>
      <c r="M52" s="218"/>
      <c r="N52" s="215"/>
    </row>
    <row r="53" spans="1:14" ht="15.5" hidden="1" x14ac:dyDescent="0.35">
      <c r="B53" s="212" t="s">
        <v>62</v>
      </c>
      <c r="C53" s="207"/>
      <c r="D53" s="216"/>
      <c r="E53" s="216"/>
      <c r="F53" s="216"/>
      <c r="G53" s="216"/>
      <c r="H53" s="216"/>
      <c r="I53" s="216"/>
      <c r="J53" s="211">
        <f t="shared" si="3"/>
        <v>0</v>
      </c>
      <c r="K53" s="217"/>
      <c r="L53" s="216"/>
      <c r="M53" s="218"/>
      <c r="N53" s="215"/>
    </row>
    <row r="54" spans="1:14" ht="15.5" x14ac:dyDescent="0.35">
      <c r="C54" s="102" t="s">
        <v>175</v>
      </c>
      <c r="D54" s="21">
        <f>SUM(D46:D53)</f>
        <v>43097</v>
      </c>
      <c r="E54" s="21">
        <f>SUM(E46:E53)</f>
        <v>0</v>
      </c>
      <c r="F54" s="21">
        <f>SUM(F46:F53)</f>
        <v>0</v>
      </c>
      <c r="G54" s="21"/>
      <c r="H54" s="21"/>
      <c r="I54" s="21"/>
      <c r="J54" s="21">
        <f>SUM(J46:J53)</f>
        <v>43097</v>
      </c>
      <c r="K54" s="21">
        <f>(K46*J46)+(K47*J47)+(K48*J48)+(K49*J49)+(K50*J50)+(K51*J51)+(K52*J52)+(K53*J53)</f>
        <v>0</v>
      </c>
      <c r="L54" s="21">
        <f>SUM(L46:L53)</f>
        <v>0</v>
      </c>
      <c r="M54" s="218"/>
      <c r="N54" s="52"/>
    </row>
    <row r="55" spans="1:14" ht="15.5" hidden="1" x14ac:dyDescent="0.35">
      <c r="B55" s="219"/>
      <c r="C55" s="220"/>
      <c r="D55" s="221"/>
      <c r="E55" s="221"/>
      <c r="F55" s="221"/>
      <c r="G55" s="221"/>
      <c r="H55" s="221"/>
      <c r="I55" s="221"/>
      <c r="J55" s="221"/>
      <c r="K55" s="221"/>
      <c r="L55" s="221"/>
      <c r="M55" s="221"/>
      <c r="N55" s="215"/>
    </row>
    <row r="56" spans="1:14" ht="51" hidden="1" customHeight="1" x14ac:dyDescent="0.35">
      <c r="B56" s="102" t="s">
        <v>7</v>
      </c>
      <c r="C56" s="324"/>
      <c r="D56" s="324"/>
      <c r="E56" s="324"/>
      <c r="F56" s="324"/>
      <c r="G56" s="324"/>
      <c r="H56" s="324"/>
      <c r="I56" s="324"/>
      <c r="J56" s="324"/>
      <c r="K56" s="324"/>
      <c r="L56" s="356"/>
      <c r="M56" s="324"/>
      <c r="N56" s="18"/>
    </row>
    <row r="57" spans="1:14" ht="51" hidden="1" customHeight="1" x14ac:dyDescent="0.35">
      <c r="B57" s="102" t="s">
        <v>66</v>
      </c>
      <c r="C57" s="333" t="s">
        <v>669</v>
      </c>
      <c r="D57" s="333"/>
      <c r="E57" s="333"/>
      <c r="F57" s="333"/>
      <c r="G57" s="333"/>
      <c r="H57" s="333"/>
      <c r="I57" s="333"/>
      <c r="J57" s="333"/>
      <c r="K57" s="333"/>
      <c r="L57" s="350"/>
      <c r="M57" s="333"/>
      <c r="N57" s="50"/>
    </row>
    <row r="58" spans="1:14" ht="31" x14ac:dyDescent="0.35">
      <c r="B58" s="212" t="s">
        <v>68</v>
      </c>
      <c r="C58" s="202" t="s">
        <v>670</v>
      </c>
      <c r="D58" s="182">
        <v>25840</v>
      </c>
      <c r="E58" s="182"/>
      <c r="F58" s="182"/>
      <c r="G58" s="182"/>
      <c r="H58" s="182"/>
      <c r="I58" s="182"/>
      <c r="J58" s="211">
        <f>SUM(D58:F58)</f>
        <v>25840</v>
      </c>
      <c r="K58" s="213"/>
      <c r="L58" s="182"/>
      <c r="M58" s="214"/>
      <c r="N58" s="215"/>
    </row>
    <row r="59" spans="1:14" ht="31" x14ac:dyDescent="0.35">
      <c r="B59" s="212" t="s">
        <v>67</v>
      </c>
      <c r="C59" s="202" t="s">
        <v>671</v>
      </c>
      <c r="D59" s="182">
        <v>15000</v>
      </c>
      <c r="E59" s="182"/>
      <c r="F59" s="182"/>
      <c r="G59" s="182"/>
      <c r="H59" s="182"/>
      <c r="I59" s="182"/>
      <c r="J59" s="211">
        <f t="shared" ref="J59:J65" si="4">SUM(D59:F59)</f>
        <v>15000</v>
      </c>
      <c r="K59" s="213"/>
      <c r="L59" s="182"/>
      <c r="M59" s="214"/>
      <c r="N59" s="215"/>
    </row>
    <row r="60" spans="1:14" ht="15.5" hidden="1" x14ac:dyDescent="0.35">
      <c r="B60" s="212" t="s">
        <v>69</v>
      </c>
      <c r="C60" s="202"/>
      <c r="D60" s="182"/>
      <c r="E60" s="182"/>
      <c r="F60" s="182"/>
      <c r="G60" s="182"/>
      <c r="H60" s="182"/>
      <c r="I60" s="182"/>
      <c r="J60" s="211">
        <f t="shared" si="4"/>
        <v>0</v>
      </c>
      <c r="K60" s="213"/>
      <c r="L60" s="182"/>
      <c r="M60" s="214"/>
      <c r="N60" s="215"/>
    </row>
    <row r="61" spans="1:14" ht="15.5" hidden="1" x14ac:dyDescent="0.35">
      <c r="B61" s="212" t="s">
        <v>70</v>
      </c>
      <c r="C61" s="202"/>
      <c r="D61" s="182"/>
      <c r="E61" s="182"/>
      <c r="F61" s="182"/>
      <c r="G61" s="182"/>
      <c r="H61" s="182"/>
      <c r="I61" s="182"/>
      <c r="J61" s="211">
        <f t="shared" si="4"/>
        <v>0</v>
      </c>
      <c r="K61" s="213"/>
      <c r="L61" s="182"/>
      <c r="M61" s="214"/>
      <c r="N61" s="215"/>
    </row>
    <row r="62" spans="1:14" ht="15.5" hidden="1" x14ac:dyDescent="0.35">
      <c r="B62" s="212" t="s">
        <v>71</v>
      </c>
      <c r="C62" s="202"/>
      <c r="D62" s="182"/>
      <c r="E62" s="182"/>
      <c r="F62" s="182"/>
      <c r="G62" s="182"/>
      <c r="H62" s="182"/>
      <c r="I62" s="182"/>
      <c r="J62" s="211">
        <f t="shared" si="4"/>
        <v>0</v>
      </c>
      <c r="K62" s="213"/>
      <c r="L62" s="182"/>
      <c r="M62" s="214"/>
      <c r="N62" s="215"/>
    </row>
    <row r="63" spans="1:14" ht="15.5" hidden="1" x14ac:dyDescent="0.35">
      <c r="B63" s="212" t="s">
        <v>72</v>
      </c>
      <c r="C63" s="202"/>
      <c r="D63" s="182"/>
      <c r="E63" s="182"/>
      <c r="F63" s="182"/>
      <c r="G63" s="182"/>
      <c r="H63" s="182"/>
      <c r="I63" s="182"/>
      <c r="J63" s="211">
        <f t="shared" si="4"/>
        <v>0</v>
      </c>
      <c r="K63" s="213"/>
      <c r="L63" s="182"/>
      <c r="M63" s="214"/>
      <c r="N63" s="215"/>
    </row>
    <row r="64" spans="1:14" ht="15.5" hidden="1" x14ac:dyDescent="0.35">
      <c r="A64" s="38"/>
      <c r="B64" s="212" t="s">
        <v>73</v>
      </c>
      <c r="C64" s="207"/>
      <c r="D64" s="216"/>
      <c r="E64" s="216"/>
      <c r="F64" s="216"/>
      <c r="G64" s="216"/>
      <c r="H64" s="216"/>
      <c r="I64" s="216"/>
      <c r="J64" s="211">
        <f t="shared" si="4"/>
        <v>0</v>
      </c>
      <c r="K64" s="217"/>
      <c r="L64" s="216"/>
      <c r="M64" s="218"/>
      <c r="N64" s="215"/>
    </row>
    <row r="65" spans="1:14" s="38" customFormat="1" ht="15.5" hidden="1" x14ac:dyDescent="0.35">
      <c r="B65" s="212" t="s">
        <v>74</v>
      </c>
      <c r="C65" s="207"/>
      <c r="D65" s="216"/>
      <c r="E65" s="216"/>
      <c r="F65" s="216"/>
      <c r="G65" s="216"/>
      <c r="H65" s="216"/>
      <c r="I65" s="216"/>
      <c r="J65" s="211">
        <f t="shared" si="4"/>
        <v>0</v>
      </c>
      <c r="K65" s="217"/>
      <c r="L65" s="216"/>
      <c r="M65" s="218"/>
      <c r="N65" s="215"/>
    </row>
    <row r="66" spans="1:14" s="38" customFormat="1" ht="15.5" x14ac:dyDescent="0.35">
      <c r="A66" s="37"/>
      <c r="B66" s="37"/>
      <c r="C66" s="102" t="s">
        <v>175</v>
      </c>
      <c r="D66" s="21">
        <f>SUM(D58:D65)</f>
        <v>40840</v>
      </c>
      <c r="E66" s="21">
        <f>SUM(E58:E65)</f>
        <v>0</v>
      </c>
      <c r="F66" s="21">
        <f>SUM(F58:F65)</f>
        <v>0</v>
      </c>
      <c r="G66" s="24"/>
      <c r="H66" s="24"/>
      <c r="I66" s="24"/>
      <c r="J66" s="24">
        <f>SUM(J58:J65)</f>
        <v>40840</v>
      </c>
      <c r="K66" s="21">
        <f>(K58*J58)+(K59*J59)+(K60*J60)+(K61*J61)+(K62*J62)+(K63*J63)+(K64*J64)+(K65*J65)</f>
        <v>0</v>
      </c>
      <c r="L66" s="21">
        <f>SUM(L58:L65)</f>
        <v>0</v>
      </c>
      <c r="M66" s="218"/>
      <c r="N66" s="52"/>
    </row>
    <row r="67" spans="1:14" ht="51" hidden="1" customHeight="1" x14ac:dyDescent="0.35">
      <c r="B67" s="102" t="s">
        <v>75</v>
      </c>
      <c r="C67" s="333" t="s">
        <v>672</v>
      </c>
      <c r="D67" s="333"/>
      <c r="E67" s="333"/>
      <c r="F67" s="333"/>
      <c r="G67" s="333"/>
      <c r="H67" s="333"/>
      <c r="I67" s="333"/>
      <c r="J67" s="333"/>
      <c r="K67" s="333"/>
      <c r="L67" s="350"/>
      <c r="M67" s="333"/>
      <c r="N67" s="50"/>
    </row>
    <row r="68" spans="1:14" ht="31" x14ac:dyDescent="0.35">
      <c r="B68" s="212" t="s">
        <v>76</v>
      </c>
      <c r="C68" s="202" t="s">
        <v>673</v>
      </c>
      <c r="D68" s="182">
        <v>5000</v>
      </c>
      <c r="E68" s="182"/>
      <c r="F68" s="182"/>
      <c r="G68" s="182"/>
      <c r="H68" s="182"/>
      <c r="I68" s="182"/>
      <c r="J68" s="211">
        <f>SUM(D68:F68)</f>
        <v>5000</v>
      </c>
      <c r="K68" s="213"/>
      <c r="L68" s="182"/>
      <c r="M68" s="214"/>
      <c r="N68" s="215"/>
    </row>
    <row r="69" spans="1:14" ht="46.5" x14ac:dyDescent="0.35">
      <c r="B69" s="212" t="s">
        <v>77</v>
      </c>
      <c r="C69" s="202" t="s">
        <v>674</v>
      </c>
      <c r="D69" s="182">
        <v>25000</v>
      </c>
      <c r="E69" s="182"/>
      <c r="F69" s="182"/>
      <c r="G69" s="182"/>
      <c r="H69" s="182"/>
      <c r="I69" s="182"/>
      <c r="J69" s="211">
        <f t="shared" ref="J69:J75" si="5">SUM(D69:F69)</f>
        <v>25000</v>
      </c>
      <c r="K69" s="213"/>
      <c r="L69" s="182"/>
      <c r="M69" s="214"/>
      <c r="N69" s="215"/>
    </row>
    <row r="70" spans="1:14" ht="15.5" hidden="1" x14ac:dyDescent="0.35">
      <c r="B70" s="212" t="s">
        <v>78</v>
      </c>
      <c r="C70" s="202"/>
      <c r="D70" s="182"/>
      <c r="E70" s="182"/>
      <c r="F70" s="182"/>
      <c r="G70" s="182"/>
      <c r="H70" s="182"/>
      <c r="I70" s="182"/>
      <c r="J70" s="211">
        <f t="shared" si="5"/>
        <v>0</v>
      </c>
      <c r="K70" s="213"/>
      <c r="L70" s="182"/>
      <c r="M70" s="214"/>
      <c r="N70" s="215"/>
    </row>
    <row r="71" spans="1:14" ht="15.5" hidden="1" x14ac:dyDescent="0.35">
      <c r="B71" s="212" t="s">
        <v>79</v>
      </c>
      <c r="C71" s="202"/>
      <c r="D71" s="182"/>
      <c r="E71" s="182"/>
      <c r="F71" s="182"/>
      <c r="G71" s="182"/>
      <c r="H71" s="182"/>
      <c r="I71" s="182"/>
      <c r="J71" s="211">
        <f t="shared" si="5"/>
        <v>0</v>
      </c>
      <c r="K71" s="213"/>
      <c r="L71" s="182"/>
      <c r="M71" s="214"/>
      <c r="N71" s="215"/>
    </row>
    <row r="72" spans="1:14" ht="15.5" hidden="1" x14ac:dyDescent="0.35">
      <c r="B72" s="212" t="s">
        <v>80</v>
      </c>
      <c r="C72" s="202"/>
      <c r="D72" s="182"/>
      <c r="E72" s="182"/>
      <c r="F72" s="182"/>
      <c r="G72" s="182"/>
      <c r="H72" s="182"/>
      <c r="I72" s="182"/>
      <c r="J72" s="211">
        <f t="shared" si="5"/>
        <v>0</v>
      </c>
      <c r="K72" s="213"/>
      <c r="L72" s="182"/>
      <c r="M72" s="214"/>
      <c r="N72" s="215"/>
    </row>
    <row r="73" spans="1:14" ht="15.5" hidden="1" x14ac:dyDescent="0.35">
      <c r="B73" s="212" t="s">
        <v>81</v>
      </c>
      <c r="C73" s="202"/>
      <c r="D73" s="182"/>
      <c r="E73" s="182"/>
      <c r="F73" s="182"/>
      <c r="G73" s="182"/>
      <c r="H73" s="182"/>
      <c r="I73" s="182"/>
      <c r="J73" s="211">
        <f t="shared" si="5"/>
        <v>0</v>
      </c>
      <c r="K73" s="213"/>
      <c r="L73" s="182"/>
      <c r="M73" s="214"/>
      <c r="N73" s="215"/>
    </row>
    <row r="74" spans="1:14" ht="15.5" hidden="1" x14ac:dyDescent="0.35">
      <c r="B74" s="212" t="s">
        <v>82</v>
      </c>
      <c r="C74" s="207"/>
      <c r="D74" s="216"/>
      <c r="E74" s="216"/>
      <c r="F74" s="216"/>
      <c r="G74" s="216"/>
      <c r="H74" s="216"/>
      <c r="I74" s="216"/>
      <c r="J74" s="211">
        <f t="shared" si="5"/>
        <v>0</v>
      </c>
      <c r="K74" s="217"/>
      <c r="L74" s="216"/>
      <c r="M74" s="218"/>
      <c r="N74" s="215"/>
    </row>
    <row r="75" spans="1:14" ht="15.5" hidden="1" x14ac:dyDescent="0.35">
      <c r="B75" s="212" t="s">
        <v>83</v>
      </c>
      <c r="C75" s="207"/>
      <c r="D75" s="216"/>
      <c r="E75" s="216"/>
      <c r="F75" s="216"/>
      <c r="G75" s="216"/>
      <c r="H75" s="216"/>
      <c r="I75" s="216"/>
      <c r="J75" s="211">
        <f t="shared" si="5"/>
        <v>0</v>
      </c>
      <c r="K75" s="217"/>
      <c r="L75" s="216"/>
      <c r="M75" s="218"/>
      <c r="N75" s="215"/>
    </row>
    <row r="76" spans="1:14" ht="15.5" x14ac:dyDescent="0.35">
      <c r="C76" s="102" t="s">
        <v>175</v>
      </c>
      <c r="D76" s="24">
        <f>SUM(D68:D75)</f>
        <v>30000</v>
      </c>
      <c r="E76" s="24">
        <f>SUM(E68:E75)</f>
        <v>0</v>
      </c>
      <c r="F76" s="24">
        <f>SUM(F68:F75)</f>
        <v>0</v>
      </c>
      <c r="G76" s="24"/>
      <c r="H76" s="24"/>
      <c r="I76" s="24"/>
      <c r="J76" s="24">
        <f>SUM(J68:J75)</f>
        <v>30000</v>
      </c>
      <c r="K76" s="21">
        <f>(K68*J68)+(K69*J69)+(K70*J70)+(K71*J71)+(K72*J72)+(K73*J73)+(K74*J74)+(K75*J75)</f>
        <v>0</v>
      </c>
      <c r="L76" s="173">
        <f>SUM(L68:L75)</f>
        <v>0</v>
      </c>
      <c r="M76" s="218"/>
      <c r="N76" s="52"/>
    </row>
    <row r="77" spans="1:14" ht="51" hidden="1" customHeight="1" x14ac:dyDescent="0.35">
      <c r="B77" s="102" t="s">
        <v>84</v>
      </c>
      <c r="C77" s="408"/>
      <c r="D77" s="409"/>
      <c r="E77" s="409"/>
      <c r="F77" s="409"/>
      <c r="G77" s="409"/>
      <c r="H77" s="409"/>
      <c r="I77" s="409"/>
      <c r="J77" s="409"/>
      <c r="K77" s="409"/>
      <c r="L77" s="409"/>
      <c r="M77" s="410"/>
      <c r="N77" s="50"/>
    </row>
    <row r="78" spans="1:14" ht="15.5" hidden="1" x14ac:dyDescent="0.35">
      <c r="B78" s="212" t="s">
        <v>85</v>
      </c>
      <c r="C78" s="202"/>
      <c r="D78" s="182"/>
      <c r="E78" s="182"/>
      <c r="F78" s="182"/>
      <c r="G78" s="182"/>
      <c r="H78" s="182"/>
      <c r="I78" s="182"/>
      <c r="J78" s="211">
        <f>SUM(D78:F78)</f>
        <v>0</v>
      </c>
      <c r="K78" s="213"/>
      <c r="L78" s="182"/>
      <c r="M78" s="214"/>
      <c r="N78" s="215"/>
    </row>
    <row r="79" spans="1:14" ht="15.5" hidden="1" x14ac:dyDescent="0.35">
      <c r="B79" s="212" t="s">
        <v>86</v>
      </c>
      <c r="C79" s="202"/>
      <c r="D79" s="182"/>
      <c r="E79" s="182"/>
      <c r="F79" s="182"/>
      <c r="G79" s="182"/>
      <c r="H79" s="182"/>
      <c r="I79" s="182"/>
      <c r="J79" s="211">
        <f t="shared" ref="J79:J85" si="6">SUM(D79:F79)</f>
        <v>0</v>
      </c>
      <c r="K79" s="213"/>
      <c r="L79" s="182"/>
      <c r="M79" s="214"/>
      <c r="N79" s="215"/>
    </row>
    <row r="80" spans="1:14" ht="15.5" hidden="1" x14ac:dyDescent="0.35">
      <c r="B80" s="212" t="s">
        <v>87</v>
      </c>
      <c r="C80" s="202"/>
      <c r="D80" s="182"/>
      <c r="E80" s="182"/>
      <c r="F80" s="182"/>
      <c r="G80" s="182"/>
      <c r="H80" s="182"/>
      <c r="I80" s="182"/>
      <c r="J80" s="211">
        <f t="shared" si="6"/>
        <v>0</v>
      </c>
      <c r="K80" s="213"/>
      <c r="L80" s="182"/>
      <c r="M80" s="214"/>
      <c r="N80" s="215"/>
    </row>
    <row r="81" spans="1:14" ht="15.5" hidden="1" x14ac:dyDescent="0.35">
      <c r="A81" s="38"/>
      <c r="B81" s="212" t="s">
        <v>88</v>
      </c>
      <c r="C81" s="202"/>
      <c r="D81" s="182"/>
      <c r="E81" s="182"/>
      <c r="F81" s="182"/>
      <c r="G81" s="182"/>
      <c r="H81" s="182"/>
      <c r="I81" s="182"/>
      <c r="J81" s="211">
        <f t="shared" si="6"/>
        <v>0</v>
      </c>
      <c r="K81" s="213"/>
      <c r="L81" s="182"/>
      <c r="M81" s="214"/>
      <c r="N81" s="215"/>
    </row>
    <row r="82" spans="1:14" s="38" customFormat="1" ht="15.5" hidden="1" x14ac:dyDescent="0.35">
      <c r="A82" s="37"/>
      <c r="B82" s="212" t="s">
        <v>89</v>
      </c>
      <c r="C82" s="202"/>
      <c r="D82" s="182"/>
      <c r="E82" s="182"/>
      <c r="F82" s="182"/>
      <c r="G82" s="182"/>
      <c r="H82" s="182"/>
      <c r="I82" s="182"/>
      <c r="J82" s="211">
        <f t="shared" si="6"/>
        <v>0</v>
      </c>
      <c r="K82" s="213"/>
      <c r="L82" s="182"/>
      <c r="M82" s="214"/>
      <c r="N82" s="215"/>
    </row>
    <row r="83" spans="1:14" ht="15.5" hidden="1" x14ac:dyDescent="0.35">
      <c r="B83" s="212" t="s">
        <v>90</v>
      </c>
      <c r="C83" s="202"/>
      <c r="D83" s="182"/>
      <c r="E83" s="182"/>
      <c r="F83" s="182"/>
      <c r="G83" s="182"/>
      <c r="H83" s="182"/>
      <c r="I83" s="182"/>
      <c r="J83" s="211">
        <f t="shared" si="6"/>
        <v>0</v>
      </c>
      <c r="K83" s="213"/>
      <c r="L83" s="182"/>
      <c r="M83" s="214"/>
      <c r="N83" s="215"/>
    </row>
    <row r="84" spans="1:14" ht="15.5" hidden="1" x14ac:dyDescent="0.35">
      <c r="B84" s="212" t="s">
        <v>91</v>
      </c>
      <c r="C84" s="207"/>
      <c r="D84" s="216"/>
      <c r="E84" s="216"/>
      <c r="F84" s="216"/>
      <c r="G84" s="216"/>
      <c r="H84" s="216"/>
      <c r="I84" s="216"/>
      <c r="J84" s="211">
        <f t="shared" si="6"/>
        <v>0</v>
      </c>
      <c r="K84" s="217"/>
      <c r="L84" s="216"/>
      <c r="M84" s="218"/>
      <c r="N84" s="215"/>
    </row>
    <row r="85" spans="1:14" ht="15.5" hidden="1" x14ac:dyDescent="0.35">
      <c r="B85" s="212" t="s">
        <v>92</v>
      </c>
      <c r="C85" s="207"/>
      <c r="D85" s="216"/>
      <c r="E85" s="216"/>
      <c r="F85" s="216"/>
      <c r="G85" s="216"/>
      <c r="H85" s="216"/>
      <c r="I85" s="216"/>
      <c r="J85" s="211">
        <f t="shared" si="6"/>
        <v>0</v>
      </c>
      <c r="K85" s="217"/>
      <c r="L85" s="216"/>
      <c r="M85" s="218"/>
      <c r="N85" s="215"/>
    </row>
    <row r="86" spans="1:14" ht="15.5" hidden="1" x14ac:dyDescent="0.35">
      <c r="C86" s="102" t="s">
        <v>175</v>
      </c>
      <c r="D86" s="24">
        <f>SUM(D78:D85)</f>
        <v>0</v>
      </c>
      <c r="E86" s="24">
        <f>SUM(E78:E85)</f>
        <v>0</v>
      </c>
      <c r="F86" s="24">
        <f>SUM(F78:F85)</f>
        <v>0</v>
      </c>
      <c r="G86" s="24"/>
      <c r="H86" s="24"/>
      <c r="I86" s="24"/>
      <c r="J86" s="24">
        <f>SUM(J78:J85)</f>
        <v>0</v>
      </c>
      <c r="K86" s="21">
        <f>(K78*J78)+(K79*J79)+(K80*J80)+(K81*J81)+(K82*J82)+(K83*J83)+(K84*J84)+(K85*J85)</f>
        <v>0</v>
      </c>
      <c r="L86" s="173">
        <f>SUM(L78:L85)</f>
        <v>0</v>
      </c>
      <c r="M86" s="218"/>
      <c r="N86" s="52"/>
    </row>
    <row r="87" spans="1:14" ht="51" hidden="1" customHeight="1" x14ac:dyDescent="0.35">
      <c r="B87" s="102" t="s">
        <v>101</v>
      </c>
      <c r="C87" s="408"/>
      <c r="D87" s="409"/>
      <c r="E87" s="409"/>
      <c r="F87" s="409"/>
      <c r="G87" s="409"/>
      <c r="H87" s="409"/>
      <c r="I87" s="409"/>
      <c r="J87" s="409"/>
      <c r="K87" s="409"/>
      <c r="L87" s="409"/>
      <c r="M87" s="410"/>
      <c r="N87" s="50"/>
    </row>
    <row r="88" spans="1:14" ht="15.5" hidden="1" x14ac:dyDescent="0.35">
      <c r="B88" s="212" t="s">
        <v>93</v>
      </c>
      <c r="C88" s="202"/>
      <c r="D88" s="182"/>
      <c r="E88" s="182"/>
      <c r="F88" s="182"/>
      <c r="G88" s="182"/>
      <c r="H88" s="182"/>
      <c r="I88" s="182"/>
      <c r="J88" s="211">
        <f>SUM(D88:F88)</f>
        <v>0</v>
      </c>
      <c r="K88" s="213"/>
      <c r="L88" s="182"/>
      <c r="M88" s="214"/>
      <c r="N88" s="215"/>
    </row>
    <row r="89" spans="1:14" ht="15.5" hidden="1" x14ac:dyDescent="0.35">
      <c r="B89" s="212" t="s">
        <v>94</v>
      </c>
      <c r="C89" s="202"/>
      <c r="D89" s="182"/>
      <c r="E89" s="182"/>
      <c r="F89" s="182"/>
      <c r="G89" s="182"/>
      <c r="H89" s="182"/>
      <c r="I89" s="182"/>
      <c r="J89" s="211">
        <f t="shared" ref="J89:J95" si="7">SUM(D89:F89)</f>
        <v>0</v>
      </c>
      <c r="K89" s="213"/>
      <c r="L89" s="182"/>
      <c r="M89" s="214"/>
      <c r="N89" s="215"/>
    </row>
    <row r="90" spans="1:14" ht="15.5" hidden="1" x14ac:dyDescent="0.35">
      <c r="B90" s="212" t="s">
        <v>95</v>
      </c>
      <c r="C90" s="202"/>
      <c r="D90" s="182"/>
      <c r="E90" s="182"/>
      <c r="F90" s="182"/>
      <c r="G90" s="182"/>
      <c r="H90" s="182"/>
      <c r="I90" s="182"/>
      <c r="J90" s="211">
        <f t="shared" si="7"/>
        <v>0</v>
      </c>
      <c r="K90" s="213"/>
      <c r="L90" s="182"/>
      <c r="M90" s="214"/>
      <c r="N90" s="215"/>
    </row>
    <row r="91" spans="1:14" ht="15.5" hidden="1" x14ac:dyDescent="0.35">
      <c r="B91" s="212" t="s">
        <v>96</v>
      </c>
      <c r="C91" s="202"/>
      <c r="D91" s="182"/>
      <c r="E91" s="182"/>
      <c r="F91" s="182"/>
      <c r="G91" s="182"/>
      <c r="H91" s="182"/>
      <c r="I91" s="182"/>
      <c r="J91" s="211">
        <f t="shared" si="7"/>
        <v>0</v>
      </c>
      <c r="K91" s="213"/>
      <c r="L91" s="182"/>
      <c r="M91" s="214"/>
      <c r="N91" s="215"/>
    </row>
    <row r="92" spans="1:14" ht="15.5" hidden="1" x14ac:dyDescent="0.35">
      <c r="B92" s="212" t="s">
        <v>97</v>
      </c>
      <c r="C92" s="202"/>
      <c r="D92" s="182"/>
      <c r="E92" s="182"/>
      <c r="F92" s="182"/>
      <c r="G92" s="182"/>
      <c r="H92" s="182"/>
      <c r="I92" s="182"/>
      <c r="J92" s="211">
        <f t="shared" si="7"/>
        <v>0</v>
      </c>
      <c r="K92" s="213"/>
      <c r="L92" s="182"/>
      <c r="M92" s="214"/>
      <c r="N92" s="215"/>
    </row>
    <row r="93" spans="1:14" ht="15.5" hidden="1" x14ac:dyDescent="0.35">
      <c r="B93" s="212" t="s">
        <v>98</v>
      </c>
      <c r="C93" s="202"/>
      <c r="D93" s="182"/>
      <c r="E93" s="182"/>
      <c r="F93" s="182"/>
      <c r="G93" s="182"/>
      <c r="H93" s="182"/>
      <c r="I93" s="182"/>
      <c r="J93" s="211">
        <f t="shared" si="7"/>
        <v>0</v>
      </c>
      <c r="K93" s="213"/>
      <c r="L93" s="182"/>
      <c r="M93" s="214"/>
      <c r="N93" s="215"/>
    </row>
    <row r="94" spans="1:14" ht="15.5" hidden="1" x14ac:dyDescent="0.35">
      <c r="B94" s="212" t="s">
        <v>99</v>
      </c>
      <c r="C94" s="207"/>
      <c r="D94" s="216"/>
      <c r="E94" s="216"/>
      <c r="F94" s="216"/>
      <c r="G94" s="216"/>
      <c r="H94" s="216"/>
      <c r="I94" s="216"/>
      <c r="J94" s="211">
        <f t="shared" si="7"/>
        <v>0</v>
      </c>
      <c r="K94" s="217"/>
      <c r="L94" s="216"/>
      <c r="M94" s="218"/>
      <c r="N94" s="215"/>
    </row>
    <row r="95" spans="1:14" ht="15.5" hidden="1" x14ac:dyDescent="0.35">
      <c r="B95" s="212" t="s">
        <v>100</v>
      </c>
      <c r="C95" s="207"/>
      <c r="D95" s="216"/>
      <c r="E95" s="216"/>
      <c r="F95" s="216"/>
      <c r="G95" s="216"/>
      <c r="H95" s="216"/>
      <c r="I95" s="216"/>
      <c r="J95" s="211">
        <f t="shared" si="7"/>
        <v>0</v>
      </c>
      <c r="K95" s="217"/>
      <c r="L95" s="216"/>
      <c r="M95" s="218"/>
      <c r="N95" s="215"/>
    </row>
    <row r="96" spans="1:14" ht="15.5" hidden="1" x14ac:dyDescent="0.35">
      <c r="C96" s="102" t="s">
        <v>175</v>
      </c>
      <c r="D96" s="21">
        <f>SUM(D88:D95)</f>
        <v>0</v>
      </c>
      <c r="E96" s="21">
        <f>SUM(E88:E95)</f>
        <v>0</v>
      </c>
      <c r="F96" s="21">
        <f>SUM(F88:F95)</f>
        <v>0</v>
      </c>
      <c r="G96" s="21"/>
      <c r="H96" s="21"/>
      <c r="I96" s="21"/>
      <c r="J96" s="21">
        <f>SUM(J88:J95)</f>
        <v>0</v>
      </c>
      <c r="K96" s="21">
        <f>(K88*J88)+(K89*J89)+(K90*J90)+(K91*J91)+(K92*J92)+(K93*J93)+(K94*J94)+(K95*J95)</f>
        <v>0</v>
      </c>
      <c r="L96" s="173">
        <f>SUM(L88:L95)</f>
        <v>0</v>
      </c>
      <c r="M96" s="218"/>
      <c r="N96" s="52"/>
    </row>
    <row r="97" spans="2:14" ht="15.75" customHeight="1" x14ac:dyDescent="0.35">
      <c r="B97" s="6"/>
      <c r="C97" s="219"/>
      <c r="D97" s="222"/>
      <c r="E97" s="222"/>
      <c r="F97" s="222"/>
      <c r="G97" s="222"/>
      <c r="H97" s="222"/>
      <c r="I97" s="222"/>
      <c r="J97" s="222"/>
      <c r="K97" s="222"/>
      <c r="L97" s="222"/>
      <c r="M97" s="219"/>
      <c r="N97" s="3"/>
    </row>
    <row r="98" spans="2:14" ht="51" hidden="1" customHeight="1" x14ac:dyDescent="0.35">
      <c r="B98" s="102" t="s">
        <v>102</v>
      </c>
      <c r="C98" s="324" t="s">
        <v>595</v>
      </c>
      <c r="D98" s="324"/>
      <c r="E98" s="324"/>
      <c r="F98" s="324"/>
      <c r="G98" s="324"/>
      <c r="H98" s="324"/>
      <c r="I98" s="324"/>
      <c r="J98" s="324"/>
      <c r="K98" s="324"/>
      <c r="L98" s="356"/>
      <c r="M98" s="324"/>
      <c r="N98" s="18"/>
    </row>
    <row r="99" spans="2:14" ht="51" hidden="1" customHeight="1" x14ac:dyDescent="0.35">
      <c r="B99" s="102" t="s">
        <v>103</v>
      </c>
      <c r="C99" s="333" t="s">
        <v>675</v>
      </c>
      <c r="D99" s="333"/>
      <c r="E99" s="333"/>
      <c r="F99" s="333"/>
      <c r="G99" s="333"/>
      <c r="H99" s="333"/>
      <c r="I99" s="333"/>
      <c r="J99" s="333"/>
      <c r="K99" s="333"/>
      <c r="L99" s="350"/>
      <c r="M99" s="333"/>
      <c r="N99" s="50"/>
    </row>
    <row r="100" spans="2:14" ht="77.5" x14ac:dyDescent="0.35">
      <c r="B100" s="212" t="s">
        <v>104</v>
      </c>
      <c r="C100" s="202" t="s">
        <v>676</v>
      </c>
      <c r="D100" s="182">
        <v>20000</v>
      </c>
      <c r="E100" s="182"/>
      <c r="F100" s="182"/>
      <c r="G100" s="182"/>
      <c r="H100" s="182"/>
      <c r="I100" s="182"/>
      <c r="J100" s="211">
        <f>SUM(D100:F100)</f>
        <v>20000</v>
      </c>
      <c r="K100" s="213"/>
      <c r="L100" s="182"/>
      <c r="M100" s="214"/>
      <c r="N100" s="215"/>
    </row>
    <row r="101" spans="2:14" ht="15.5" hidden="1" x14ac:dyDescent="0.35">
      <c r="B101" s="212" t="s">
        <v>105</v>
      </c>
      <c r="C101" s="202"/>
      <c r="D101" s="182"/>
      <c r="E101" s="182"/>
      <c r="F101" s="182"/>
      <c r="G101" s="182"/>
      <c r="H101" s="182"/>
      <c r="I101" s="182"/>
      <c r="J101" s="211">
        <f t="shared" ref="J101:J107" si="8">SUM(D101:F101)</f>
        <v>0</v>
      </c>
      <c r="K101" s="213"/>
      <c r="L101" s="182"/>
      <c r="M101" s="214"/>
      <c r="N101" s="215"/>
    </row>
    <row r="102" spans="2:14" ht="15.5" hidden="1" x14ac:dyDescent="0.35">
      <c r="B102" s="212" t="s">
        <v>106</v>
      </c>
      <c r="C102" s="202"/>
      <c r="D102" s="182"/>
      <c r="E102" s="182"/>
      <c r="F102" s="182"/>
      <c r="G102" s="182"/>
      <c r="H102" s="182"/>
      <c r="I102" s="182"/>
      <c r="J102" s="211">
        <f t="shared" si="8"/>
        <v>0</v>
      </c>
      <c r="K102" s="213"/>
      <c r="L102" s="182"/>
      <c r="M102" s="214"/>
      <c r="N102" s="215"/>
    </row>
    <row r="103" spans="2:14" ht="15.5" hidden="1" x14ac:dyDescent="0.35">
      <c r="B103" s="212" t="s">
        <v>107</v>
      </c>
      <c r="C103" s="202"/>
      <c r="D103" s="182"/>
      <c r="E103" s="182"/>
      <c r="F103" s="182"/>
      <c r="G103" s="182"/>
      <c r="H103" s="182"/>
      <c r="I103" s="182"/>
      <c r="J103" s="211">
        <f t="shared" si="8"/>
        <v>0</v>
      </c>
      <c r="K103" s="213"/>
      <c r="L103" s="182"/>
      <c r="M103" s="214"/>
      <c r="N103" s="215"/>
    </row>
    <row r="104" spans="2:14" ht="15.5" hidden="1" x14ac:dyDescent="0.35">
      <c r="B104" s="212" t="s">
        <v>108</v>
      </c>
      <c r="C104" s="202"/>
      <c r="D104" s="182"/>
      <c r="E104" s="182"/>
      <c r="F104" s="182"/>
      <c r="G104" s="182"/>
      <c r="H104" s="182"/>
      <c r="I104" s="182"/>
      <c r="J104" s="211">
        <f t="shared" si="8"/>
        <v>0</v>
      </c>
      <c r="K104" s="213"/>
      <c r="L104" s="182"/>
      <c r="M104" s="214"/>
      <c r="N104" s="215"/>
    </row>
    <row r="105" spans="2:14" ht="15.5" hidden="1" x14ac:dyDescent="0.35">
      <c r="B105" s="212" t="s">
        <v>109</v>
      </c>
      <c r="C105" s="202"/>
      <c r="D105" s="182"/>
      <c r="E105" s="182"/>
      <c r="F105" s="182"/>
      <c r="G105" s="182"/>
      <c r="H105" s="182"/>
      <c r="I105" s="182"/>
      <c r="J105" s="211">
        <f t="shared" si="8"/>
        <v>0</v>
      </c>
      <c r="K105" s="213"/>
      <c r="L105" s="182"/>
      <c r="M105" s="214"/>
      <c r="N105" s="215"/>
    </row>
    <row r="106" spans="2:14" ht="15.5" hidden="1" x14ac:dyDescent="0.35">
      <c r="B106" s="212" t="s">
        <v>110</v>
      </c>
      <c r="C106" s="207"/>
      <c r="D106" s="216"/>
      <c r="E106" s="216"/>
      <c r="F106" s="216"/>
      <c r="G106" s="216"/>
      <c r="H106" s="216"/>
      <c r="I106" s="216"/>
      <c r="J106" s="211">
        <f t="shared" si="8"/>
        <v>0</v>
      </c>
      <c r="K106" s="217"/>
      <c r="L106" s="216"/>
      <c r="M106" s="218"/>
      <c r="N106" s="215"/>
    </row>
    <row r="107" spans="2:14" ht="15.5" hidden="1" x14ac:dyDescent="0.35">
      <c r="B107" s="212" t="s">
        <v>111</v>
      </c>
      <c r="C107" s="207"/>
      <c r="D107" s="216"/>
      <c r="E107" s="216"/>
      <c r="F107" s="216"/>
      <c r="G107" s="216"/>
      <c r="H107" s="216"/>
      <c r="I107" s="216"/>
      <c r="J107" s="211">
        <f t="shared" si="8"/>
        <v>0</v>
      </c>
      <c r="K107" s="217"/>
      <c r="L107" s="216"/>
      <c r="M107" s="218"/>
      <c r="N107" s="215"/>
    </row>
    <row r="108" spans="2:14" ht="15.5" x14ac:dyDescent="0.35">
      <c r="C108" s="102" t="s">
        <v>175</v>
      </c>
      <c r="D108" s="21">
        <f>SUM(D100:D107)</f>
        <v>20000</v>
      </c>
      <c r="E108" s="21">
        <f>SUM(E100:E107)</f>
        <v>0</v>
      </c>
      <c r="F108" s="21">
        <f>SUM(F100:F107)</f>
        <v>0</v>
      </c>
      <c r="G108" s="24"/>
      <c r="H108" s="24"/>
      <c r="I108" s="24"/>
      <c r="J108" s="24">
        <f>SUM(J100:J107)</f>
        <v>20000</v>
      </c>
      <c r="K108" s="21">
        <f>(K100*J100)+(K101*J101)+(K102*J102)+(K103*J103)+(K104*J104)+(K105*J105)+(K106*J106)+(K107*J107)</f>
        <v>0</v>
      </c>
      <c r="L108" s="173">
        <f>SUM(L100:L107)</f>
        <v>0</v>
      </c>
      <c r="M108" s="218"/>
      <c r="N108" s="52"/>
    </row>
    <row r="109" spans="2:14" ht="51" hidden="1" customHeight="1" x14ac:dyDescent="0.35">
      <c r="B109" s="102" t="s">
        <v>8</v>
      </c>
      <c r="C109" s="333" t="s">
        <v>677</v>
      </c>
      <c r="D109" s="333"/>
      <c r="E109" s="333"/>
      <c r="F109" s="333"/>
      <c r="G109" s="333"/>
      <c r="H109" s="333"/>
      <c r="I109" s="333"/>
      <c r="J109" s="333"/>
      <c r="K109" s="333"/>
      <c r="L109" s="350"/>
      <c r="M109" s="333"/>
      <c r="N109" s="50"/>
    </row>
    <row r="110" spans="2:14" ht="31" x14ac:dyDescent="0.35">
      <c r="B110" s="212" t="s">
        <v>112</v>
      </c>
      <c r="C110" s="202" t="s">
        <v>678</v>
      </c>
      <c r="D110" s="182">
        <v>43743</v>
      </c>
      <c r="E110" s="182"/>
      <c r="F110" s="182"/>
      <c r="G110" s="182"/>
      <c r="H110" s="182"/>
      <c r="I110" s="182"/>
      <c r="J110" s="211">
        <f>SUM(D110:F110)</f>
        <v>43743</v>
      </c>
      <c r="K110" s="213"/>
      <c r="L110" s="182"/>
      <c r="M110" s="214"/>
      <c r="N110" s="215"/>
    </row>
    <row r="111" spans="2:14" ht="31" x14ac:dyDescent="0.35">
      <c r="B111" s="212" t="s">
        <v>113</v>
      </c>
      <c r="C111" s="202" t="s">
        <v>679</v>
      </c>
      <c r="D111" s="182">
        <v>37194</v>
      </c>
      <c r="E111" s="182"/>
      <c r="F111" s="182"/>
      <c r="G111" s="182"/>
      <c r="H111" s="182"/>
      <c r="I111" s="182"/>
      <c r="J111" s="211">
        <f t="shared" ref="J111:J117" si="9">SUM(D111:F111)</f>
        <v>37194</v>
      </c>
      <c r="K111" s="213"/>
      <c r="L111" s="182"/>
      <c r="M111" s="214"/>
      <c r="N111" s="215"/>
    </row>
    <row r="112" spans="2:14" ht="15.5" hidden="1" x14ac:dyDescent="0.35">
      <c r="B112" s="212" t="s">
        <v>114</v>
      </c>
      <c r="D112" s="182"/>
      <c r="E112" s="182"/>
      <c r="F112" s="182"/>
      <c r="G112" s="182"/>
      <c r="H112" s="182"/>
      <c r="I112" s="182"/>
      <c r="J112" s="211">
        <f t="shared" si="9"/>
        <v>0</v>
      </c>
      <c r="K112" s="213"/>
      <c r="L112" s="182"/>
      <c r="M112" s="214"/>
      <c r="N112" s="215"/>
    </row>
    <row r="113" spans="2:14" ht="15.5" hidden="1" x14ac:dyDescent="0.35">
      <c r="B113" s="212" t="s">
        <v>115</v>
      </c>
      <c r="C113" s="202"/>
      <c r="D113" s="182"/>
      <c r="E113" s="182"/>
      <c r="F113" s="182"/>
      <c r="G113" s="182"/>
      <c r="H113" s="182"/>
      <c r="I113" s="182"/>
      <c r="J113" s="211">
        <f t="shared" si="9"/>
        <v>0</v>
      </c>
      <c r="K113" s="213"/>
      <c r="L113" s="182"/>
      <c r="M113" s="214"/>
      <c r="N113" s="215"/>
    </row>
    <row r="114" spans="2:14" ht="15.5" hidden="1" x14ac:dyDescent="0.35">
      <c r="B114" s="212" t="s">
        <v>116</v>
      </c>
      <c r="C114" s="202"/>
      <c r="D114" s="182"/>
      <c r="E114" s="182"/>
      <c r="F114" s="182"/>
      <c r="G114" s="182"/>
      <c r="H114" s="182"/>
      <c r="I114" s="182"/>
      <c r="J114" s="211">
        <f t="shared" si="9"/>
        <v>0</v>
      </c>
      <c r="K114" s="213"/>
      <c r="L114" s="182"/>
      <c r="M114" s="214"/>
      <c r="N114" s="215"/>
    </row>
    <row r="115" spans="2:14" ht="15.5" hidden="1" x14ac:dyDescent="0.35">
      <c r="B115" s="212" t="s">
        <v>117</v>
      </c>
      <c r="C115" s="202"/>
      <c r="D115" s="182"/>
      <c r="E115" s="182"/>
      <c r="F115" s="182"/>
      <c r="G115" s="182"/>
      <c r="H115" s="182"/>
      <c r="I115" s="182"/>
      <c r="J115" s="211">
        <f t="shared" si="9"/>
        <v>0</v>
      </c>
      <c r="K115" s="213"/>
      <c r="L115" s="182"/>
      <c r="M115" s="214"/>
      <c r="N115" s="215"/>
    </row>
    <row r="116" spans="2:14" ht="15.5" hidden="1" x14ac:dyDescent="0.35">
      <c r="B116" s="212" t="s">
        <v>118</v>
      </c>
      <c r="C116" s="207"/>
      <c r="D116" s="216"/>
      <c r="E116" s="216"/>
      <c r="F116" s="216"/>
      <c r="G116" s="216"/>
      <c r="H116" s="216"/>
      <c r="I116" s="216"/>
      <c r="J116" s="211">
        <f t="shared" si="9"/>
        <v>0</v>
      </c>
      <c r="K116" s="217"/>
      <c r="L116" s="216"/>
      <c r="M116" s="218"/>
      <c r="N116" s="215"/>
    </row>
    <row r="117" spans="2:14" ht="15.5" hidden="1" x14ac:dyDescent="0.35">
      <c r="B117" s="212" t="s">
        <v>119</v>
      </c>
      <c r="C117" s="207"/>
      <c r="D117" s="216"/>
      <c r="E117" s="216"/>
      <c r="F117" s="216"/>
      <c r="G117" s="216"/>
      <c r="H117" s="216"/>
      <c r="I117" s="216"/>
      <c r="J117" s="211">
        <f t="shared" si="9"/>
        <v>0</v>
      </c>
      <c r="K117" s="217"/>
      <c r="L117" s="216"/>
      <c r="M117" s="218"/>
      <c r="N117" s="215"/>
    </row>
    <row r="118" spans="2:14" ht="15.5" x14ac:dyDescent="0.35">
      <c r="C118" s="102" t="s">
        <v>175</v>
      </c>
      <c r="D118" s="24">
        <f>SUM(D110:D117)</f>
        <v>80937</v>
      </c>
      <c r="E118" s="24">
        <f>SUM(E110:E117)</f>
        <v>0</v>
      </c>
      <c r="F118" s="24">
        <f>SUM(F110:F117)</f>
        <v>0</v>
      </c>
      <c r="G118" s="24"/>
      <c r="H118" s="24"/>
      <c r="I118" s="24"/>
      <c r="J118" s="24">
        <f>SUM(J110:J117)</f>
        <v>80937</v>
      </c>
      <c r="K118" s="21">
        <f>(K110*J110)+(K111*J111)+(K112*J112)+(K113*J113)+(K114*J114)+(K115*J115)+(K116*J116)+(K117*J117)</f>
        <v>0</v>
      </c>
      <c r="L118" s="173">
        <f>SUM(L110:L117)</f>
        <v>0</v>
      </c>
      <c r="M118" s="218"/>
      <c r="N118" s="52"/>
    </row>
    <row r="119" spans="2:14" ht="51" hidden="1" customHeight="1" x14ac:dyDescent="0.35">
      <c r="B119" s="102" t="s">
        <v>120</v>
      </c>
      <c r="C119" s="333" t="s">
        <v>680</v>
      </c>
      <c r="D119" s="333"/>
      <c r="E119" s="333"/>
      <c r="F119" s="333"/>
      <c r="G119" s="333"/>
      <c r="H119" s="333"/>
      <c r="I119" s="333"/>
      <c r="J119" s="333"/>
      <c r="K119" s="333"/>
      <c r="L119" s="350"/>
      <c r="M119" s="333"/>
      <c r="N119" s="50"/>
    </row>
    <row r="120" spans="2:14" ht="31" x14ac:dyDescent="0.35">
      <c r="B120" s="212" t="s">
        <v>121</v>
      </c>
      <c r="C120" s="202" t="s">
        <v>681</v>
      </c>
      <c r="D120" s="182">
        <v>34744</v>
      </c>
      <c r="E120" s="182"/>
      <c r="F120" s="182"/>
      <c r="G120" s="182"/>
      <c r="H120" s="182"/>
      <c r="I120" s="182"/>
      <c r="J120" s="211">
        <f>SUM(D120:F120)</f>
        <v>34744</v>
      </c>
      <c r="K120" s="213"/>
      <c r="L120" s="182"/>
      <c r="M120" s="214"/>
      <c r="N120" s="215"/>
    </row>
    <row r="121" spans="2:14" ht="15.5" hidden="1" x14ac:dyDescent="0.35">
      <c r="B121" s="212" t="s">
        <v>122</v>
      </c>
      <c r="C121" s="202"/>
      <c r="D121" s="182"/>
      <c r="E121" s="182"/>
      <c r="F121" s="182"/>
      <c r="G121" s="182"/>
      <c r="H121" s="182"/>
      <c r="I121" s="182"/>
      <c r="J121" s="211">
        <f t="shared" ref="J121:J127" si="10">SUM(D121:F121)</f>
        <v>0</v>
      </c>
      <c r="K121" s="213"/>
      <c r="L121" s="182"/>
      <c r="M121" s="214"/>
      <c r="N121" s="215"/>
    </row>
    <row r="122" spans="2:14" ht="15.5" hidden="1" x14ac:dyDescent="0.35">
      <c r="B122" s="212" t="s">
        <v>123</v>
      </c>
      <c r="C122" s="202"/>
      <c r="D122" s="182"/>
      <c r="E122" s="182"/>
      <c r="F122" s="182"/>
      <c r="G122" s="182"/>
      <c r="H122" s="182"/>
      <c r="I122" s="182"/>
      <c r="J122" s="211">
        <f t="shared" si="10"/>
        <v>0</v>
      </c>
      <c r="K122" s="213"/>
      <c r="L122" s="182"/>
      <c r="M122" s="214"/>
      <c r="N122" s="215"/>
    </row>
    <row r="123" spans="2:14" ht="15.5" hidden="1" x14ac:dyDescent="0.35">
      <c r="B123" s="212" t="s">
        <v>124</v>
      </c>
      <c r="C123" s="202"/>
      <c r="D123" s="182"/>
      <c r="E123" s="182"/>
      <c r="F123" s="182"/>
      <c r="G123" s="182"/>
      <c r="H123" s="182"/>
      <c r="I123" s="182"/>
      <c r="J123" s="211">
        <f t="shared" si="10"/>
        <v>0</v>
      </c>
      <c r="K123" s="213"/>
      <c r="L123" s="182"/>
      <c r="M123" s="214"/>
      <c r="N123" s="215"/>
    </row>
    <row r="124" spans="2:14" ht="15.5" hidden="1" x14ac:dyDescent="0.35">
      <c r="B124" s="212" t="s">
        <v>125</v>
      </c>
      <c r="C124" s="202"/>
      <c r="D124" s="182"/>
      <c r="E124" s="182"/>
      <c r="F124" s="182"/>
      <c r="G124" s="182"/>
      <c r="H124" s="182"/>
      <c r="I124" s="182"/>
      <c r="J124" s="211">
        <f t="shared" si="10"/>
        <v>0</v>
      </c>
      <c r="K124" s="213"/>
      <c r="L124" s="182"/>
      <c r="M124" s="214"/>
      <c r="N124" s="215"/>
    </row>
    <row r="125" spans="2:14" ht="15.5" hidden="1" x14ac:dyDescent="0.35">
      <c r="B125" s="212" t="s">
        <v>126</v>
      </c>
      <c r="C125" s="202"/>
      <c r="D125" s="182"/>
      <c r="E125" s="182"/>
      <c r="F125" s="182"/>
      <c r="G125" s="182"/>
      <c r="H125" s="182"/>
      <c r="I125" s="182"/>
      <c r="J125" s="211">
        <f t="shared" si="10"/>
        <v>0</v>
      </c>
      <c r="K125" s="213"/>
      <c r="L125" s="182"/>
      <c r="M125" s="214"/>
      <c r="N125" s="215"/>
    </row>
    <row r="126" spans="2:14" ht="15.5" hidden="1" x14ac:dyDescent="0.35">
      <c r="B126" s="212" t="s">
        <v>127</v>
      </c>
      <c r="C126" s="207"/>
      <c r="D126" s="216"/>
      <c r="E126" s="216"/>
      <c r="F126" s="216"/>
      <c r="G126" s="216"/>
      <c r="H126" s="216"/>
      <c r="I126" s="216"/>
      <c r="J126" s="211">
        <f t="shared" si="10"/>
        <v>0</v>
      </c>
      <c r="K126" s="217"/>
      <c r="L126" s="216"/>
      <c r="M126" s="218"/>
      <c r="N126" s="215"/>
    </row>
    <row r="127" spans="2:14" ht="15.5" hidden="1" x14ac:dyDescent="0.35">
      <c r="B127" s="212" t="s">
        <v>128</v>
      </c>
      <c r="C127" s="207"/>
      <c r="D127" s="216"/>
      <c r="E127" s="216"/>
      <c r="F127" s="216"/>
      <c r="G127" s="216"/>
      <c r="H127" s="216"/>
      <c r="I127" s="216"/>
      <c r="J127" s="211">
        <f t="shared" si="10"/>
        <v>0</v>
      </c>
      <c r="K127" s="217"/>
      <c r="L127" s="216"/>
      <c r="M127" s="218"/>
      <c r="N127" s="215"/>
    </row>
    <row r="128" spans="2:14" ht="15.5" x14ac:dyDescent="0.35">
      <c r="C128" s="102" t="s">
        <v>175</v>
      </c>
      <c r="D128" s="24">
        <f>SUM(D120:D127)</f>
        <v>34744</v>
      </c>
      <c r="E128" s="24">
        <f>SUM(E120:E127)</f>
        <v>0</v>
      </c>
      <c r="F128" s="24">
        <f>SUM(F120:F127)</f>
        <v>0</v>
      </c>
      <c r="G128" s="24"/>
      <c r="H128" s="24"/>
      <c r="I128" s="24"/>
      <c r="J128" s="24">
        <f>SUM(J120:J127)</f>
        <v>34744</v>
      </c>
      <c r="K128" s="21">
        <f>(K120*J120)+(K121*J121)+(K122*J122)+(K123*J123)+(K124*J124)+(K125*J125)+(K126*J126)+(K127*J127)</f>
        <v>0</v>
      </c>
      <c r="L128" s="173">
        <f>SUM(L120:L127)</f>
        <v>0</v>
      </c>
      <c r="M128" s="218"/>
      <c r="N128" s="52"/>
    </row>
    <row r="129" spans="2:14" ht="51" hidden="1" customHeight="1" x14ac:dyDescent="0.35">
      <c r="B129" s="102" t="s">
        <v>129</v>
      </c>
      <c r="C129" s="408"/>
      <c r="D129" s="409"/>
      <c r="E129" s="409"/>
      <c r="F129" s="409"/>
      <c r="G129" s="409"/>
      <c r="H129" s="409"/>
      <c r="I129" s="409"/>
      <c r="J129" s="409"/>
      <c r="K129" s="409"/>
      <c r="L129" s="409"/>
      <c r="M129" s="410"/>
      <c r="N129" s="50"/>
    </row>
    <row r="130" spans="2:14" ht="15.5" hidden="1" x14ac:dyDescent="0.35">
      <c r="B130" s="212" t="s">
        <v>130</v>
      </c>
      <c r="C130" s="202"/>
      <c r="D130" s="182"/>
      <c r="E130" s="182"/>
      <c r="F130" s="182"/>
      <c r="G130" s="182"/>
      <c r="H130" s="182"/>
      <c r="I130" s="182"/>
      <c r="J130" s="211">
        <f>SUM(D130:F130)</f>
        <v>0</v>
      </c>
      <c r="K130" s="213"/>
      <c r="L130" s="182"/>
      <c r="M130" s="214"/>
      <c r="N130" s="215"/>
    </row>
    <row r="131" spans="2:14" ht="15.5" hidden="1" x14ac:dyDescent="0.35">
      <c r="B131" s="212" t="s">
        <v>131</v>
      </c>
      <c r="C131" s="202"/>
      <c r="D131" s="182"/>
      <c r="E131" s="182"/>
      <c r="F131" s="182"/>
      <c r="G131" s="182"/>
      <c r="H131" s="182"/>
      <c r="I131" s="182"/>
      <c r="J131" s="211">
        <f t="shared" ref="J131:J137" si="11">SUM(D131:F131)</f>
        <v>0</v>
      </c>
      <c r="K131" s="213"/>
      <c r="L131" s="182"/>
      <c r="M131" s="214"/>
      <c r="N131" s="215"/>
    </row>
    <row r="132" spans="2:14" ht="15.5" hidden="1" x14ac:dyDescent="0.35">
      <c r="B132" s="212" t="s">
        <v>132</v>
      </c>
      <c r="C132" s="202"/>
      <c r="D132" s="182"/>
      <c r="E132" s="182"/>
      <c r="F132" s="182"/>
      <c r="G132" s="182"/>
      <c r="H132" s="182"/>
      <c r="I132" s="182"/>
      <c r="J132" s="211">
        <f t="shared" si="11"/>
        <v>0</v>
      </c>
      <c r="K132" s="213"/>
      <c r="L132" s="182"/>
      <c r="M132" s="214"/>
      <c r="N132" s="215"/>
    </row>
    <row r="133" spans="2:14" ht="15.5" hidden="1" x14ac:dyDescent="0.35">
      <c r="B133" s="212" t="s">
        <v>133</v>
      </c>
      <c r="C133" s="202"/>
      <c r="D133" s="182"/>
      <c r="E133" s="182"/>
      <c r="F133" s="182"/>
      <c r="G133" s="182"/>
      <c r="H133" s="182"/>
      <c r="I133" s="182"/>
      <c r="J133" s="211">
        <f t="shared" si="11"/>
        <v>0</v>
      </c>
      <c r="K133" s="213"/>
      <c r="L133" s="182"/>
      <c r="M133" s="214"/>
      <c r="N133" s="215"/>
    </row>
    <row r="134" spans="2:14" ht="15.5" hidden="1" x14ac:dyDescent="0.35">
      <c r="B134" s="212" t="s">
        <v>134</v>
      </c>
      <c r="C134" s="202"/>
      <c r="D134" s="182"/>
      <c r="E134" s="182"/>
      <c r="F134" s="182"/>
      <c r="G134" s="182"/>
      <c r="H134" s="182"/>
      <c r="I134" s="182"/>
      <c r="J134" s="211">
        <f t="shared" si="11"/>
        <v>0</v>
      </c>
      <c r="K134" s="213"/>
      <c r="L134" s="182"/>
      <c r="M134" s="214"/>
      <c r="N134" s="215"/>
    </row>
    <row r="135" spans="2:14" ht="15.5" hidden="1" x14ac:dyDescent="0.35">
      <c r="B135" s="212" t="s">
        <v>135</v>
      </c>
      <c r="C135" s="202"/>
      <c r="D135" s="182"/>
      <c r="E135" s="182"/>
      <c r="F135" s="182"/>
      <c r="G135" s="182"/>
      <c r="H135" s="182"/>
      <c r="I135" s="182"/>
      <c r="J135" s="211">
        <f t="shared" si="11"/>
        <v>0</v>
      </c>
      <c r="K135" s="213"/>
      <c r="L135" s="182"/>
      <c r="M135" s="214"/>
      <c r="N135" s="215"/>
    </row>
    <row r="136" spans="2:14" ht="15.5" hidden="1" x14ac:dyDescent="0.35">
      <c r="B136" s="212" t="s">
        <v>136</v>
      </c>
      <c r="C136" s="207"/>
      <c r="D136" s="216"/>
      <c r="E136" s="216"/>
      <c r="F136" s="216"/>
      <c r="G136" s="216"/>
      <c r="H136" s="216"/>
      <c r="I136" s="216"/>
      <c r="J136" s="211">
        <f t="shared" si="11"/>
        <v>0</v>
      </c>
      <c r="K136" s="217"/>
      <c r="L136" s="216"/>
      <c r="M136" s="218"/>
      <c r="N136" s="215"/>
    </row>
    <row r="137" spans="2:14" ht="15.5" hidden="1" x14ac:dyDescent="0.35">
      <c r="B137" s="212" t="s">
        <v>137</v>
      </c>
      <c r="C137" s="207"/>
      <c r="D137" s="216"/>
      <c r="E137" s="216"/>
      <c r="F137" s="216"/>
      <c r="G137" s="216"/>
      <c r="H137" s="216"/>
      <c r="I137" s="216"/>
      <c r="J137" s="211">
        <f t="shared" si="11"/>
        <v>0</v>
      </c>
      <c r="K137" s="217"/>
      <c r="L137" s="216"/>
      <c r="M137" s="218"/>
      <c r="N137" s="215"/>
    </row>
    <row r="138" spans="2:14" ht="15.5" hidden="1" x14ac:dyDescent="0.35">
      <c r="C138" s="102" t="s">
        <v>175</v>
      </c>
      <c r="D138" s="21">
        <f>SUM(D130:D137)</f>
        <v>0</v>
      </c>
      <c r="E138" s="21">
        <f>SUM(E130:E137)</f>
        <v>0</v>
      </c>
      <c r="F138" s="21">
        <f>SUM(F130:F137)</f>
        <v>0</v>
      </c>
      <c r="G138" s="21"/>
      <c r="H138" s="21"/>
      <c r="I138" s="21"/>
      <c r="J138" s="21">
        <f>SUM(J130:J137)</f>
        <v>0</v>
      </c>
      <c r="K138" s="21">
        <f>(K130*J130)+(K131*J131)+(K132*J132)+(K133*J133)+(K134*J134)+(K135*J135)+(K136*J136)+(K137*J137)</f>
        <v>0</v>
      </c>
      <c r="L138" s="173">
        <f>SUM(L130:L137)</f>
        <v>0</v>
      </c>
      <c r="M138" s="218"/>
      <c r="N138" s="52"/>
    </row>
    <row r="139" spans="2:14" ht="15.75" customHeight="1" x14ac:dyDescent="0.35">
      <c r="B139" s="6"/>
      <c r="C139" s="219"/>
      <c r="D139" s="222"/>
      <c r="E139" s="222"/>
      <c r="F139" s="222"/>
      <c r="G139" s="222"/>
      <c r="H139" s="222"/>
      <c r="I139" s="222"/>
      <c r="J139" s="222"/>
      <c r="K139" s="222"/>
      <c r="L139" s="222"/>
      <c r="M139" s="223"/>
      <c r="N139" s="3"/>
    </row>
    <row r="140" spans="2:14" ht="51" hidden="1" customHeight="1" x14ac:dyDescent="0.35">
      <c r="B140" s="102" t="s">
        <v>138</v>
      </c>
      <c r="C140" s="326"/>
      <c r="D140" s="327"/>
      <c r="E140" s="327"/>
      <c r="F140" s="327"/>
      <c r="G140" s="327"/>
      <c r="H140" s="327"/>
      <c r="I140" s="327"/>
      <c r="J140" s="327"/>
      <c r="K140" s="327"/>
      <c r="L140" s="327"/>
      <c r="M140" s="355"/>
      <c r="N140" s="18"/>
    </row>
    <row r="141" spans="2:14" ht="51" hidden="1" customHeight="1" x14ac:dyDescent="0.35">
      <c r="B141" s="102" t="s">
        <v>139</v>
      </c>
      <c r="C141" s="408"/>
      <c r="D141" s="409"/>
      <c r="E141" s="409"/>
      <c r="F141" s="409"/>
      <c r="G141" s="409"/>
      <c r="H141" s="409"/>
      <c r="I141" s="409"/>
      <c r="J141" s="409"/>
      <c r="K141" s="409"/>
      <c r="L141" s="409"/>
      <c r="M141" s="410"/>
      <c r="N141" s="50"/>
    </row>
    <row r="142" spans="2:14" ht="15.5" hidden="1" x14ac:dyDescent="0.35">
      <c r="B142" s="212" t="s">
        <v>140</v>
      </c>
      <c r="C142" s="202"/>
      <c r="D142" s="182"/>
      <c r="E142" s="182"/>
      <c r="F142" s="182"/>
      <c r="G142" s="182"/>
      <c r="H142" s="182"/>
      <c r="I142" s="182"/>
      <c r="J142" s="211">
        <f>SUM(D142:F142)</f>
        <v>0</v>
      </c>
      <c r="K142" s="213"/>
      <c r="L142" s="182"/>
      <c r="M142" s="214"/>
      <c r="N142" s="215"/>
    </row>
    <row r="143" spans="2:14" ht="15.5" hidden="1" x14ac:dyDescent="0.35">
      <c r="B143" s="212" t="s">
        <v>141</v>
      </c>
      <c r="C143" s="202"/>
      <c r="D143" s="182"/>
      <c r="E143" s="182"/>
      <c r="F143" s="182"/>
      <c r="G143" s="182"/>
      <c r="H143" s="182"/>
      <c r="I143" s="182"/>
      <c r="J143" s="211">
        <f t="shared" ref="J143:J149" si="12">SUM(D143:F143)</f>
        <v>0</v>
      </c>
      <c r="K143" s="213"/>
      <c r="L143" s="182"/>
      <c r="M143" s="214"/>
      <c r="N143" s="215"/>
    </row>
    <row r="144" spans="2:14" ht="15.5" hidden="1" x14ac:dyDescent="0.35">
      <c r="B144" s="212" t="s">
        <v>142</v>
      </c>
      <c r="C144" s="202"/>
      <c r="D144" s="182"/>
      <c r="E144" s="182"/>
      <c r="F144" s="182"/>
      <c r="G144" s="182"/>
      <c r="H144" s="182"/>
      <c r="I144" s="182"/>
      <c r="J144" s="211">
        <f t="shared" si="12"/>
        <v>0</v>
      </c>
      <c r="K144" s="213"/>
      <c r="L144" s="182"/>
      <c r="M144" s="214"/>
      <c r="N144" s="215"/>
    </row>
    <row r="145" spans="2:14" ht="15.5" hidden="1" x14ac:dyDescent="0.35">
      <c r="B145" s="212" t="s">
        <v>143</v>
      </c>
      <c r="C145" s="202"/>
      <c r="D145" s="182"/>
      <c r="E145" s="182"/>
      <c r="F145" s="182"/>
      <c r="G145" s="182"/>
      <c r="H145" s="182"/>
      <c r="I145" s="182"/>
      <c r="J145" s="211">
        <f t="shared" si="12"/>
        <v>0</v>
      </c>
      <c r="K145" s="213"/>
      <c r="L145" s="182"/>
      <c r="M145" s="214"/>
      <c r="N145" s="215"/>
    </row>
    <row r="146" spans="2:14" ht="15.5" hidden="1" x14ac:dyDescent="0.35">
      <c r="B146" s="212" t="s">
        <v>144</v>
      </c>
      <c r="C146" s="202"/>
      <c r="D146" s="182"/>
      <c r="E146" s="182"/>
      <c r="F146" s="182"/>
      <c r="G146" s="182"/>
      <c r="H146" s="182"/>
      <c r="I146" s="182"/>
      <c r="J146" s="211">
        <f t="shared" si="12"/>
        <v>0</v>
      </c>
      <c r="K146" s="213"/>
      <c r="L146" s="182"/>
      <c r="M146" s="214"/>
      <c r="N146" s="215"/>
    </row>
    <row r="147" spans="2:14" ht="15.5" hidden="1" x14ac:dyDescent="0.35">
      <c r="B147" s="212" t="s">
        <v>145</v>
      </c>
      <c r="C147" s="202"/>
      <c r="D147" s="182"/>
      <c r="E147" s="182"/>
      <c r="F147" s="182"/>
      <c r="G147" s="182"/>
      <c r="H147" s="182"/>
      <c r="I147" s="182"/>
      <c r="J147" s="211">
        <f t="shared" si="12"/>
        <v>0</v>
      </c>
      <c r="K147" s="213"/>
      <c r="L147" s="182"/>
      <c r="M147" s="214"/>
      <c r="N147" s="215"/>
    </row>
    <row r="148" spans="2:14" ht="15.5" hidden="1" x14ac:dyDescent="0.35">
      <c r="B148" s="212" t="s">
        <v>146</v>
      </c>
      <c r="C148" s="207"/>
      <c r="D148" s="216"/>
      <c r="E148" s="216"/>
      <c r="F148" s="216"/>
      <c r="G148" s="216"/>
      <c r="H148" s="216"/>
      <c r="I148" s="216"/>
      <c r="J148" s="211">
        <f t="shared" si="12"/>
        <v>0</v>
      </c>
      <c r="K148" s="217"/>
      <c r="L148" s="216"/>
      <c r="M148" s="218"/>
      <c r="N148" s="215"/>
    </row>
    <row r="149" spans="2:14" ht="15.5" hidden="1" x14ac:dyDescent="0.35">
      <c r="B149" s="212" t="s">
        <v>147</v>
      </c>
      <c r="C149" s="207"/>
      <c r="D149" s="216"/>
      <c r="E149" s="216"/>
      <c r="F149" s="216"/>
      <c r="G149" s="216"/>
      <c r="H149" s="216"/>
      <c r="I149" s="216"/>
      <c r="J149" s="211">
        <f t="shared" si="12"/>
        <v>0</v>
      </c>
      <c r="K149" s="217"/>
      <c r="L149" s="216"/>
      <c r="M149" s="218"/>
      <c r="N149" s="215"/>
    </row>
    <row r="150" spans="2:14" ht="15.5" hidden="1" x14ac:dyDescent="0.35">
      <c r="C150" s="102" t="s">
        <v>175</v>
      </c>
      <c r="D150" s="21">
        <f>SUM(D142:D149)</f>
        <v>0</v>
      </c>
      <c r="E150" s="21">
        <f>SUM(E142:E149)</f>
        <v>0</v>
      </c>
      <c r="F150" s="21">
        <f>SUM(F142:F149)</f>
        <v>0</v>
      </c>
      <c r="G150" s="24"/>
      <c r="H150" s="24"/>
      <c r="I150" s="24"/>
      <c r="J150" s="24">
        <f>SUM(J142:J149)</f>
        <v>0</v>
      </c>
      <c r="K150" s="21">
        <f>(K142*J142)+(K143*J143)+(K144*J144)+(K145*J145)+(K146*J146)+(K147*J147)+(K148*J148)+(K149*J149)</f>
        <v>0</v>
      </c>
      <c r="L150" s="173">
        <f>SUM(L142:L149)</f>
        <v>0</v>
      </c>
      <c r="M150" s="218"/>
      <c r="N150" s="52"/>
    </row>
    <row r="151" spans="2:14" ht="51" hidden="1" customHeight="1" x14ac:dyDescent="0.35">
      <c r="B151" s="102" t="s">
        <v>148</v>
      </c>
      <c r="C151" s="408"/>
      <c r="D151" s="409"/>
      <c r="E151" s="409"/>
      <c r="F151" s="409"/>
      <c r="G151" s="409"/>
      <c r="H151" s="409"/>
      <c r="I151" s="409"/>
      <c r="J151" s="409"/>
      <c r="K151" s="409"/>
      <c r="L151" s="409"/>
      <c r="M151" s="410"/>
      <c r="N151" s="50"/>
    </row>
    <row r="152" spans="2:14" ht="15.5" hidden="1" x14ac:dyDescent="0.35">
      <c r="B152" s="212" t="s">
        <v>149</v>
      </c>
      <c r="C152" s="202"/>
      <c r="D152" s="182"/>
      <c r="E152" s="182"/>
      <c r="F152" s="182"/>
      <c r="G152" s="182"/>
      <c r="H152" s="182"/>
      <c r="I152" s="182"/>
      <c r="J152" s="211">
        <f>SUM(D152:F152)</f>
        <v>0</v>
      </c>
      <c r="K152" s="213"/>
      <c r="L152" s="182"/>
      <c r="M152" s="214"/>
      <c r="N152" s="215"/>
    </row>
    <row r="153" spans="2:14" ht="15.5" hidden="1" x14ac:dyDescent="0.35">
      <c r="B153" s="212" t="s">
        <v>150</v>
      </c>
      <c r="C153" s="202"/>
      <c r="D153" s="182"/>
      <c r="E153" s="182"/>
      <c r="F153" s="182"/>
      <c r="G153" s="182"/>
      <c r="H153" s="182"/>
      <c r="I153" s="182"/>
      <c r="J153" s="211">
        <f t="shared" ref="J153:J159" si="13">SUM(D153:F153)</f>
        <v>0</v>
      </c>
      <c r="K153" s="213"/>
      <c r="L153" s="182"/>
      <c r="M153" s="214"/>
      <c r="N153" s="215"/>
    </row>
    <row r="154" spans="2:14" ht="15.5" hidden="1" x14ac:dyDescent="0.35">
      <c r="B154" s="212" t="s">
        <v>151</v>
      </c>
      <c r="C154" s="202"/>
      <c r="D154" s="182"/>
      <c r="E154" s="182"/>
      <c r="F154" s="182"/>
      <c r="G154" s="182"/>
      <c r="H154" s="182"/>
      <c r="I154" s="182"/>
      <c r="J154" s="211">
        <f t="shared" si="13"/>
        <v>0</v>
      </c>
      <c r="K154" s="213"/>
      <c r="L154" s="182"/>
      <c r="M154" s="214"/>
      <c r="N154" s="215"/>
    </row>
    <row r="155" spans="2:14" ht="15.5" hidden="1" x14ac:dyDescent="0.35">
      <c r="B155" s="212" t="s">
        <v>152</v>
      </c>
      <c r="C155" s="202"/>
      <c r="D155" s="182"/>
      <c r="E155" s="182"/>
      <c r="F155" s="182"/>
      <c r="G155" s="182"/>
      <c r="H155" s="182"/>
      <c r="I155" s="182"/>
      <c r="J155" s="211">
        <f t="shared" si="13"/>
        <v>0</v>
      </c>
      <c r="K155" s="213"/>
      <c r="L155" s="182"/>
      <c r="M155" s="214"/>
      <c r="N155" s="215"/>
    </row>
    <row r="156" spans="2:14" ht="15.5" hidden="1" x14ac:dyDescent="0.35">
      <c r="B156" s="212" t="s">
        <v>153</v>
      </c>
      <c r="C156" s="202"/>
      <c r="D156" s="182"/>
      <c r="E156" s="182"/>
      <c r="F156" s="182"/>
      <c r="G156" s="182"/>
      <c r="H156" s="182"/>
      <c r="I156" s="182"/>
      <c r="J156" s="211">
        <f t="shared" si="13"/>
        <v>0</v>
      </c>
      <c r="K156" s="213"/>
      <c r="L156" s="182"/>
      <c r="M156" s="214"/>
      <c r="N156" s="215"/>
    </row>
    <row r="157" spans="2:14" ht="15.5" hidden="1" x14ac:dyDescent="0.35">
      <c r="B157" s="212" t="s">
        <v>154</v>
      </c>
      <c r="C157" s="202"/>
      <c r="D157" s="182"/>
      <c r="E157" s="182"/>
      <c r="F157" s="182"/>
      <c r="G157" s="182"/>
      <c r="H157" s="182"/>
      <c r="I157" s="182"/>
      <c r="J157" s="211">
        <f t="shared" si="13"/>
        <v>0</v>
      </c>
      <c r="K157" s="213"/>
      <c r="L157" s="182"/>
      <c r="M157" s="214"/>
      <c r="N157" s="215"/>
    </row>
    <row r="158" spans="2:14" ht="15.5" hidden="1" x14ac:dyDescent="0.35">
      <c r="B158" s="212" t="s">
        <v>155</v>
      </c>
      <c r="C158" s="207"/>
      <c r="D158" s="216"/>
      <c r="E158" s="216"/>
      <c r="F158" s="216"/>
      <c r="G158" s="216"/>
      <c r="H158" s="216"/>
      <c r="I158" s="216"/>
      <c r="J158" s="211">
        <f t="shared" si="13"/>
        <v>0</v>
      </c>
      <c r="K158" s="217"/>
      <c r="L158" s="216"/>
      <c r="M158" s="218"/>
      <c r="N158" s="215"/>
    </row>
    <row r="159" spans="2:14" ht="15.5" hidden="1" x14ac:dyDescent="0.35">
      <c r="B159" s="212" t="s">
        <v>156</v>
      </c>
      <c r="C159" s="207"/>
      <c r="D159" s="216"/>
      <c r="E159" s="216"/>
      <c r="F159" s="216"/>
      <c r="G159" s="216"/>
      <c r="H159" s="216"/>
      <c r="I159" s="216"/>
      <c r="J159" s="211">
        <f t="shared" si="13"/>
        <v>0</v>
      </c>
      <c r="K159" s="217"/>
      <c r="L159" s="216"/>
      <c r="M159" s="218"/>
      <c r="N159" s="215"/>
    </row>
    <row r="160" spans="2:14" ht="15.5" hidden="1" x14ac:dyDescent="0.35">
      <c r="C160" s="102" t="s">
        <v>175</v>
      </c>
      <c r="D160" s="24">
        <f>SUM(D152:D159)</f>
        <v>0</v>
      </c>
      <c r="E160" s="24">
        <f>SUM(E152:E159)</f>
        <v>0</v>
      </c>
      <c r="F160" s="24">
        <f>SUM(F152:F159)</f>
        <v>0</v>
      </c>
      <c r="G160" s="24"/>
      <c r="H160" s="24"/>
      <c r="I160" s="24"/>
      <c r="J160" s="24">
        <f>SUM(J152:J159)</f>
        <v>0</v>
      </c>
      <c r="K160" s="21">
        <f>(K152*J152)+(K153*J153)+(K154*J154)+(K155*J155)+(K156*J156)+(K157*J157)+(K158*J158)+(K159*J159)</f>
        <v>0</v>
      </c>
      <c r="L160" s="173">
        <f>SUM(L152:L159)</f>
        <v>0</v>
      </c>
      <c r="M160" s="218"/>
      <c r="N160" s="52"/>
    </row>
    <row r="161" spans="2:14" ht="51" hidden="1" customHeight="1" x14ac:dyDescent="0.35">
      <c r="B161" s="102" t="s">
        <v>157</v>
      </c>
      <c r="C161" s="408"/>
      <c r="D161" s="409"/>
      <c r="E161" s="409"/>
      <c r="F161" s="409"/>
      <c r="G161" s="409"/>
      <c r="H161" s="409"/>
      <c r="I161" s="409"/>
      <c r="J161" s="409"/>
      <c r="K161" s="409"/>
      <c r="L161" s="409"/>
      <c r="M161" s="410"/>
      <c r="N161" s="50"/>
    </row>
    <row r="162" spans="2:14" ht="15.5" hidden="1" x14ac:dyDescent="0.35">
      <c r="B162" s="212" t="s">
        <v>158</v>
      </c>
      <c r="C162" s="202"/>
      <c r="D162" s="182"/>
      <c r="E162" s="182"/>
      <c r="F162" s="182"/>
      <c r="G162" s="182"/>
      <c r="H162" s="182"/>
      <c r="I162" s="182"/>
      <c r="J162" s="211">
        <f>SUM(D162:F162)</f>
        <v>0</v>
      </c>
      <c r="K162" s="213"/>
      <c r="L162" s="182"/>
      <c r="M162" s="214"/>
      <c r="N162" s="215"/>
    </row>
    <row r="163" spans="2:14" ht="15.5" hidden="1" x14ac:dyDescent="0.35">
      <c r="B163" s="212" t="s">
        <v>159</v>
      </c>
      <c r="C163" s="202"/>
      <c r="D163" s="182"/>
      <c r="E163" s="182"/>
      <c r="F163" s="182"/>
      <c r="G163" s="182"/>
      <c r="H163" s="182"/>
      <c r="I163" s="182"/>
      <c r="J163" s="211">
        <f t="shared" ref="J163:J169" si="14">SUM(D163:F163)</f>
        <v>0</v>
      </c>
      <c r="K163" s="213"/>
      <c r="L163" s="182"/>
      <c r="M163" s="214"/>
      <c r="N163" s="215"/>
    </row>
    <row r="164" spans="2:14" ht="15.5" hidden="1" x14ac:dyDescent="0.35">
      <c r="B164" s="212" t="s">
        <v>160</v>
      </c>
      <c r="C164" s="202"/>
      <c r="D164" s="182"/>
      <c r="E164" s="182"/>
      <c r="F164" s="182"/>
      <c r="G164" s="182"/>
      <c r="H164" s="182"/>
      <c r="I164" s="182"/>
      <c r="J164" s="211">
        <f t="shared" si="14"/>
        <v>0</v>
      </c>
      <c r="K164" s="213"/>
      <c r="L164" s="182"/>
      <c r="M164" s="214"/>
      <c r="N164" s="215"/>
    </row>
    <row r="165" spans="2:14" ht="15.5" hidden="1" x14ac:dyDescent="0.35">
      <c r="B165" s="212" t="s">
        <v>161</v>
      </c>
      <c r="C165" s="202"/>
      <c r="D165" s="182"/>
      <c r="E165" s="182"/>
      <c r="F165" s="182"/>
      <c r="G165" s="182"/>
      <c r="H165" s="182"/>
      <c r="I165" s="182"/>
      <c r="J165" s="211">
        <f t="shared" si="14"/>
        <v>0</v>
      </c>
      <c r="K165" s="213"/>
      <c r="L165" s="182"/>
      <c r="M165" s="214"/>
      <c r="N165" s="215"/>
    </row>
    <row r="166" spans="2:14" ht="15.5" hidden="1" x14ac:dyDescent="0.35">
      <c r="B166" s="212" t="s">
        <v>162</v>
      </c>
      <c r="C166" s="202"/>
      <c r="D166" s="182"/>
      <c r="E166" s="182"/>
      <c r="F166" s="182"/>
      <c r="G166" s="182"/>
      <c r="H166" s="182"/>
      <c r="I166" s="182"/>
      <c r="J166" s="211">
        <f t="shared" si="14"/>
        <v>0</v>
      </c>
      <c r="K166" s="213"/>
      <c r="L166" s="182"/>
      <c r="M166" s="214"/>
      <c r="N166" s="215"/>
    </row>
    <row r="167" spans="2:14" ht="15.5" hidden="1" x14ac:dyDescent="0.35">
      <c r="B167" s="212" t="s">
        <v>163</v>
      </c>
      <c r="C167" s="202"/>
      <c r="D167" s="182"/>
      <c r="E167" s="182"/>
      <c r="F167" s="182"/>
      <c r="G167" s="182"/>
      <c r="H167" s="182"/>
      <c r="I167" s="182"/>
      <c r="J167" s="211">
        <f t="shared" si="14"/>
        <v>0</v>
      </c>
      <c r="K167" s="213"/>
      <c r="L167" s="182"/>
      <c r="M167" s="214"/>
      <c r="N167" s="215"/>
    </row>
    <row r="168" spans="2:14" ht="15.5" hidden="1" x14ac:dyDescent="0.35">
      <c r="B168" s="212" t="s">
        <v>164</v>
      </c>
      <c r="C168" s="207"/>
      <c r="D168" s="216"/>
      <c r="E168" s="216"/>
      <c r="F168" s="216"/>
      <c r="G168" s="216"/>
      <c r="H168" s="216"/>
      <c r="I168" s="216"/>
      <c r="J168" s="211">
        <f t="shared" si="14"/>
        <v>0</v>
      </c>
      <c r="K168" s="217"/>
      <c r="L168" s="216"/>
      <c r="M168" s="218"/>
      <c r="N168" s="215"/>
    </row>
    <row r="169" spans="2:14" ht="15.5" hidden="1" x14ac:dyDescent="0.35">
      <c r="B169" s="212" t="s">
        <v>165</v>
      </c>
      <c r="C169" s="207"/>
      <c r="D169" s="216"/>
      <c r="E169" s="216"/>
      <c r="F169" s="216"/>
      <c r="G169" s="216"/>
      <c r="H169" s="216"/>
      <c r="I169" s="216"/>
      <c r="J169" s="211">
        <f t="shared" si="14"/>
        <v>0</v>
      </c>
      <c r="K169" s="217"/>
      <c r="L169" s="216"/>
      <c r="M169" s="218"/>
      <c r="N169" s="215"/>
    </row>
    <row r="170" spans="2:14" ht="15.5" hidden="1" x14ac:dyDescent="0.35">
      <c r="C170" s="102" t="s">
        <v>175</v>
      </c>
      <c r="D170" s="24">
        <f>SUM(D162:D169)</f>
        <v>0</v>
      </c>
      <c r="E170" s="24">
        <f>SUM(E162:E169)</f>
        <v>0</v>
      </c>
      <c r="F170" s="24">
        <f>SUM(F162:F169)</f>
        <v>0</v>
      </c>
      <c r="G170" s="24"/>
      <c r="H170" s="24"/>
      <c r="I170" s="24"/>
      <c r="J170" s="24">
        <f>SUM(J162:J169)</f>
        <v>0</v>
      </c>
      <c r="K170" s="21">
        <f>(K162*J162)+(K163*J163)+(K164*J164)+(K165*J165)+(K166*J166)+(K167*J167)+(K168*J168)+(K169*J169)</f>
        <v>0</v>
      </c>
      <c r="L170" s="173">
        <f>SUM(L162:L169)</f>
        <v>0</v>
      </c>
      <c r="M170" s="218"/>
      <c r="N170" s="52"/>
    </row>
    <row r="171" spans="2:14" ht="51" hidden="1" customHeight="1" x14ac:dyDescent="0.35">
      <c r="B171" s="102" t="s">
        <v>166</v>
      </c>
      <c r="C171" s="408"/>
      <c r="D171" s="409"/>
      <c r="E171" s="409"/>
      <c r="F171" s="409"/>
      <c r="G171" s="409"/>
      <c r="H171" s="409"/>
      <c r="I171" s="409"/>
      <c r="J171" s="409"/>
      <c r="K171" s="409"/>
      <c r="L171" s="409"/>
      <c r="M171" s="410"/>
      <c r="N171" s="50"/>
    </row>
    <row r="172" spans="2:14" ht="15.5" hidden="1" x14ac:dyDescent="0.35">
      <c r="B172" s="212" t="s">
        <v>167</v>
      </c>
      <c r="C172" s="202"/>
      <c r="D172" s="182"/>
      <c r="E172" s="182"/>
      <c r="F172" s="182"/>
      <c r="G172" s="182"/>
      <c r="H172" s="182"/>
      <c r="I172" s="182"/>
      <c r="J172" s="211">
        <f>SUM(D172:F172)</f>
        <v>0</v>
      </c>
      <c r="K172" s="213"/>
      <c r="L172" s="182"/>
      <c r="M172" s="214"/>
      <c r="N172" s="215"/>
    </row>
    <row r="173" spans="2:14" ht="15.5" hidden="1" x14ac:dyDescent="0.35">
      <c r="B173" s="212" t="s">
        <v>168</v>
      </c>
      <c r="C173" s="202"/>
      <c r="D173" s="182"/>
      <c r="E173" s="182"/>
      <c r="F173" s="182"/>
      <c r="G173" s="182"/>
      <c r="H173" s="182"/>
      <c r="I173" s="182"/>
      <c r="J173" s="211">
        <f t="shared" ref="J173:J179" si="15">SUM(D173:F173)</f>
        <v>0</v>
      </c>
      <c r="K173" s="213"/>
      <c r="L173" s="182"/>
      <c r="M173" s="214"/>
      <c r="N173" s="215"/>
    </row>
    <row r="174" spans="2:14" ht="15.5" hidden="1" x14ac:dyDescent="0.35">
      <c r="B174" s="212" t="s">
        <v>169</v>
      </c>
      <c r="C174" s="202"/>
      <c r="D174" s="182"/>
      <c r="E174" s="182"/>
      <c r="F174" s="182"/>
      <c r="G174" s="182"/>
      <c r="H174" s="182"/>
      <c r="I174" s="182"/>
      <c r="J174" s="211">
        <f t="shared" si="15"/>
        <v>0</v>
      </c>
      <c r="K174" s="213"/>
      <c r="L174" s="182"/>
      <c r="M174" s="214"/>
      <c r="N174" s="215"/>
    </row>
    <row r="175" spans="2:14" ht="15.5" hidden="1" x14ac:dyDescent="0.35">
      <c r="B175" s="212" t="s">
        <v>170</v>
      </c>
      <c r="C175" s="202"/>
      <c r="D175" s="182"/>
      <c r="E175" s="182"/>
      <c r="F175" s="182"/>
      <c r="G175" s="182"/>
      <c r="H175" s="182"/>
      <c r="I175" s="182"/>
      <c r="J175" s="211">
        <f t="shared" si="15"/>
        <v>0</v>
      </c>
      <c r="K175" s="213"/>
      <c r="L175" s="182"/>
      <c r="M175" s="214"/>
      <c r="N175" s="215"/>
    </row>
    <row r="176" spans="2:14" ht="15.5" hidden="1" x14ac:dyDescent="0.35">
      <c r="B176" s="212" t="s">
        <v>171</v>
      </c>
      <c r="C176" s="202"/>
      <c r="D176" s="182"/>
      <c r="E176" s="182"/>
      <c r="F176" s="182"/>
      <c r="G176" s="182"/>
      <c r="H176" s="182"/>
      <c r="I176" s="182"/>
      <c r="J176" s="211">
        <f>SUM(D176:F176)</f>
        <v>0</v>
      </c>
      <c r="K176" s="213"/>
      <c r="L176" s="182"/>
      <c r="M176" s="214"/>
      <c r="N176" s="215"/>
    </row>
    <row r="177" spans="2:14" ht="15.5" hidden="1" x14ac:dyDescent="0.35">
      <c r="B177" s="212" t="s">
        <v>172</v>
      </c>
      <c r="C177" s="202"/>
      <c r="D177" s="182"/>
      <c r="E177" s="182"/>
      <c r="F177" s="182"/>
      <c r="G177" s="182"/>
      <c r="H177" s="182"/>
      <c r="I177" s="182"/>
      <c r="J177" s="211">
        <f t="shared" si="15"/>
        <v>0</v>
      </c>
      <c r="K177" s="213"/>
      <c r="L177" s="182"/>
      <c r="M177" s="214"/>
      <c r="N177" s="215"/>
    </row>
    <row r="178" spans="2:14" ht="15.5" hidden="1" x14ac:dyDescent="0.35">
      <c r="B178" s="212" t="s">
        <v>173</v>
      </c>
      <c r="C178" s="207"/>
      <c r="D178" s="216"/>
      <c r="E178" s="216"/>
      <c r="F178" s="216"/>
      <c r="G178" s="216"/>
      <c r="H178" s="216"/>
      <c r="I178" s="216"/>
      <c r="J178" s="211">
        <f t="shared" si="15"/>
        <v>0</v>
      </c>
      <c r="K178" s="217"/>
      <c r="L178" s="216"/>
      <c r="M178" s="218"/>
      <c r="N178" s="215"/>
    </row>
    <row r="179" spans="2:14" ht="15.5" hidden="1" x14ac:dyDescent="0.35">
      <c r="B179" s="212" t="s">
        <v>174</v>
      </c>
      <c r="C179" s="207"/>
      <c r="D179" s="216"/>
      <c r="E179" s="216"/>
      <c r="F179" s="216"/>
      <c r="G179" s="216"/>
      <c r="H179" s="216"/>
      <c r="I179" s="216"/>
      <c r="J179" s="211">
        <f t="shared" si="15"/>
        <v>0</v>
      </c>
      <c r="K179" s="217"/>
      <c r="L179" s="216"/>
      <c r="M179" s="218"/>
      <c r="N179" s="215"/>
    </row>
    <row r="180" spans="2:14" ht="15.5" hidden="1" x14ac:dyDescent="0.35">
      <c r="C180" s="102" t="s">
        <v>175</v>
      </c>
      <c r="D180" s="21">
        <f>SUM(D172:D179)</f>
        <v>0</v>
      </c>
      <c r="E180" s="21">
        <f>SUM(E172:E179)</f>
        <v>0</v>
      </c>
      <c r="F180" s="21">
        <f>SUM(F172:F179)</f>
        <v>0</v>
      </c>
      <c r="G180" s="21"/>
      <c r="H180" s="21"/>
      <c r="I180" s="21"/>
      <c r="J180" s="21">
        <f>SUM(J172:J179)</f>
        <v>0</v>
      </c>
      <c r="K180" s="21">
        <f>(K172*J172)+(K173*J173)+(K174*J174)+(K175*J175)+(K176*J176)+(K177*J177)+(K178*J178)+(K179*J179)</f>
        <v>0</v>
      </c>
      <c r="L180" s="173">
        <f>SUM(L172:L179)</f>
        <v>0</v>
      </c>
      <c r="M180" s="218"/>
      <c r="N180" s="52"/>
    </row>
    <row r="181" spans="2:14" ht="15.75" hidden="1" customHeight="1" x14ac:dyDescent="0.35">
      <c r="B181" s="6"/>
      <c r="C181" s="219"/>
      <c r="D181" s="222"/>
      <c r="E181" s="222"/>
      <c r="F181" s="222"/>
      <c r="G181" s="222"/>
      <c r="H181" s="222"/>
      <c r="I181" s="222"/>
      <c r="J181" s="222"/>
      <c r="K181" s="222"/>
      <c r="L181" s="222"/>
      <c r="M181" s="219"/>
      <c r="N181" s="3"/>
    </row>
    <row r="182" spans="2:14" ht="15.75" hidden="1" customHeight="1" x14ac:dyDescent="0.35">
      <c r="B182" s="6"/>
      <c r="C182" s="219"/>
      <c r="D182" s="222"/>
      <c r="E182" s="222"/>
      <c r="F182" s="222"/>
      <c r="G182" s="222"/>
      <c r="H182" s="222"/>
      <c r="I182" s="222"/>
      <c r="J182" s="222"/>
      <c r="K182" s="222"/>
      <c r="L182" s="222"/>
      <c r="M182" s="219"/>
      <c r="N182" s="3"/>
    </row>
    <row r="183" spans="2:14" ht="63.75" hidden="1" customHeight="1" x14ac:dyDescent="0.35">
      <c r="B183" s="102" t="s">
        <v>552</v>
      </c>
      <c r="C183" s="203"/>
      <c r="D183" s="224"/>
      <c r="E183" s="224"/>
      <c r="F183" s="224"/>
      <c r="G183" s="224"/>
      <c r="H183" s="224"/>
      <c r="I183" s="224"/>
      <c r="J183" s="225">
        <f>SUM(D183:F183)</f>
        <v>0</v>
      </c>
      <c r="K183" s="226"/>
      <c r="L183" s="224"/>
      <c r="M183" s="227"/>
      <c r="N183" s="52"/>
    </row>
    <row r="184" spans="2:14" ht="69.75" hidden="1" customHeight="1" x14ac:dyDescent="0.35">
      <c r="B184" s="102" t="s">
        <v>550</v>
      </c>
      <c r="C184" s="203"/>
      <c r="D184" s="224"/>
      <c r="E184" s="224"/>
      <c r="F184" s="224"/>
      <c r="G184" s="224"/>
      <c r="H184" s="224"/>
      <c r="I184" s="224"/>
      <c r="J184" s="225">
        <f>SUM(D184:F184)</f>
        <v>0</v>
      </c>
      <c r="K184" s="226"/>
      <c r="L184" s="224"/>
      <c r="M184" s="227"/>
      <c r="N184" s="52"/>
    </row>
    <row r="185" spans="2:14" ht="57" hidden="1" customHeight="1" x14ac:dyDescent="0.35">
      <c r="B185" s="102" t="s">
        <v>553</v>
      </c>
      <c r="C185" s="204"/>
      <c r="D185" s="224"/>
      <c r="E185" s="224"/>
      <c r="F185" s="224"/>
      <c r="G185" s="224"/>
      <c r="H185" s="224"/>
      <c r="I185" s="224"/>
      <c r="J185" s="225">
        <f>SUM(D185:F185)</f>
        <v>0</v>
      </c>
      <c r="K185" s="226"/>
      <c r="L185" s="224"/>
      <c r="M185" s="227"/>
      <c r="N185" s="52"/>
    </row>
    <row r="186" spans="2:14" ht="65.25" hidden="1" customHeight="1" x14ac:dyDescent="0.35">
      <c r="B186" s="126" t="s">
        <v>557</v>
      </c>
      <c r="C186" s="203"/>
      <c r="D186" s="224"/>
      <c r="E186" s="224"/>
      <c r="F186" s="224"/>
      <c r="G186" s="224"/>
      <c r="H186" s="224"/>
      <c r="I186" s="224"/>
      <c r="J186" s="225">
        <f>SUM(D186:F186)</f>
        <v>0</v>
      </c>
      <c r="K186" s="226"/>
      <c r="L186" s="224"/>
      <c r="M186" s="227"/>
      <c r="N186" s="52"/>
    </row>
    <row r="187" spans="2:14" ht="21.75" hidden="1" customHeight="1" x14ac:dyDescent="0.35">
      <c r="B187" s="6"/>
      <c r="C187" s="127" t="s">
        <v>551</v>
      </c>
      <c r="D187" s="134">
        <f t="shared" ref="D187:J187" si="16">SUM(D183:D186)</f>
        <v>0</v>
      </c>
      <c r="E187" s="134">
        <f t="shared" si="16"/>
        <v>0</v>
      </c>
      <c r="F187" s="134">
        <f t="shared" si="16"/>
        <v>0</v>
      </c>
      <c r="G187" s="134">
        <f t="shared" si="16"/>
        <v>0</v>
      </c>
      <c r="H187" s="134">
        <f t="shared" si="16"/>
        <v>0</v>
      </c>
      <c r="I187" s="134">
        <f t="shared" si="16"/>
        <v>0</v>
      </c>
      <c r="J187" s="134">
        <f t="shared" si="16"/>
        <v>0</v>
      </c>
      <c r="K187" s="21">
        <f>(K183*J183)+(K184*J184)+(K185*J185)+(K186*J186)</f>
        <v>0</v>
      </c>
      <c r="L187" s="173">
        <f>SUM(L183:L186)</f>
        <v>0</v>
      </c>
      <c r="M187" s="203"/>
      <c r="N187" s="14"/>
    </row>
    <row r="188" spans="2:14" ht="15.75" hidden="1" customHeight="1" x14ac:dyDescent="0.35">
      <c r="B188" s="6"/>
      <c r="C188" s="219"/>
      <c r="D188" s="222"/>
      <c r="E188" s="222"/>
      <c r="F188" s="222"/>
      <c r="G188" s="222"/>
      <c r="H188" s="222"/>
      <c r="I188" s="222"/>
      <c r="J188" s="222"/>
      <c r="K188" s="222"/>
      <c r="L188" s="222"/>
      <c r="M188" s="219"/>
      <c r="N188" s="14"/>
    </row>
    <row r="189" spans="2:14" ht="15.75" hidden="1" customHeight="1" x14ac:dyDescent="0.35">
      <c r="B189" s="6"/>
      <c r="C189" s="219"/>
      <c r="D189" s="222"/>
      <c r="E189" s="222"/>
      <c r="F189" s="222"/>
      <c r="G189" s="222"/>
      <c r="H189" s="222"/>
      <c r="I189" s="222"/>
      <c r="J189" s="222"/>
      <c r="K189" s="222"/>
      <c r="L189" s="222"/>
      <c r="M189" s="219"/>
      <c r="N189" s="14"/>
    </row>
    <row r="190" spans="2:14" ht="15.75" hidden="1" customHeight="1" x14ac:dyDescent="0.35">
      <c r="B190" s="6"/>
      <c r="C190" s="219"/>
      <c r="D190" s="222"/>
      <c r="E190" s="222"/>
      <c r="F190" s="222"/>
      <c r="G190" s="222"/>
      <c r="H190" s="222"/>
      <c r="I190" s="222"/>
      <c r="J190" s="222"/>
      <c r="K190" s="222"/>
      <c r="L190" s="222"/>
      <c r="M190" s="219"/>
      <c r="N190" s="14"/>
    </row>
    <row r="191" spans="2:14" ht="15.75" hidden="1" customHeight="1" x14ac:dyDescent="0.35">
      <c r="B191" s="6"/>
      <c r="C191" s="219"/>
      <c r="D191" s="222"/>
      <c r="E191" s="222"/>
      <c r="F191" s="222"/>
      <c r="G191" s="222"/>
      <c r="H191" s="222"/>
      <c r="I191" s="222"/>
      <c r="J191" s="222"/>
      <c r="K191" s="222"/>
      <c r="L191" s="222"/>
      <c r="M191" s="219"/>
      <c r="N191" s="14"/>
    </row>
    <row r="192" spans="2:14" ht="15.75" hidden="1" customHeight="1" x14ac:dyDescent="0.35">
      <c r="B192" s="6"/>
      <c r="C192" s="219"/>
      <c r="D192" s="222"/>
      <c r="E192" s="222"/>
      <c r="F192" s="222"/>
      <c r="G192" s="222"/>
      <c r="H192" s="222"/>
      <c r="I192" s="222"/>
      <c r="J192" s="222"/>
      <c r="K192" s="222"/>
      <c r="L192" s="222"/>
      <c r="M192" s="219"/>
      <c r="N192" s="14"/>
    </row>
    <row r="193" spans="2:14" ht="15.75" customHeight="1" x14ac:dyDescent="0.35">
      <c r="B193" s="6"/>
      <c r="C193" s="219"/>
      <c r="D193" s="222"/>
      <c r="E193" s="222"/>
      <c r="F193" s="222"/>
      <c r="G193" s="222"/>
      <c r="H193" s="222"/>
      <c r="I193" s="222"/>
      <c r="J193" s="222"/>
      <c r="K193" s="222"/>
      <c r="L193" s="222"/>
      <c r="M193" s="219"/>
      <c r="N193" s="14"/>
    </row>
    <row r="194" spans="2:14" ht="15.75" customHeight="1" thickBot="1" x14ac:dyDescent="0.4">
      <c r="B194" s="6"/>
      <c r="C194" s="219"/>
      <c r="D194" s="222"/>
      <c r="E194" s="222"/>
      <c r="F194" s="222"/>
      <c r="G194" s="222"/>
      <c r="H194" s="222"/>
      <c r="I194" s="222"/>
      <c r="J194" s="222"/>
      <c r="K194" s="222"/>
      <c r="L194" s="222"/>
      <c r="M194" s="219"/>
      <c r="N194" s="14"/>
    </row>
    <row r="195" spans="2:14" ht="15.5" x14ac:dyDescent="0.35">
      <c r="B195" s="6"/>
      <c r="C195" s="319" t="s">
        <v>19</v>
      </c>
      <c r="D195" s="320"/>
      <c r="E195" s="320"/>
      <c r="F195" s="320"/>
      <c r="G195" s="320"/>
      <c r="H195" s="320"/>
      <c r="I195" s="320"/>
      <c r="J195" s="321"/>
      <c r="K195" s="14"/>
      <c r="L195" s="222"/>
      <c r="M195" s="14"/>
    </row>
    <row r="196" spans="2:14" ht="40.5" customHeight="1" x14ac:dyDescent="0.35">
      <c r="B196" s="6"/>
      <c r="C196" s="402"/>
      <c r="D196" s="21" t="s">
        <v>547</v>
      </c>
      <c r="E196" s="21" t="s">
        <v>548</v>
      </c>
      <c r="F196" s="21" t="s">
        <v>549</v>
      </c>
      <c r="G196" s="21" t="s">
        <v>580</v>
      </c>
      <c r="H196" s="21" t="s">
        <v>581</v>
      </c>
      <c r="I196" s="21" t="s">
        <v>582</v>
      </c>
      <c r="J196" s="341" t="s">
        <v>64</v>
      </c>
      <c r="K196" s="219"/>
      <c r="L196" s="222"/>
      <c r="M196" s="14"/>
    </row>
    <row r="197" spans="2:14" ht="24.75" customHeight="1" x14ac:dyDescent="0.35">
      <c r="B197" s="6"/>
      <c r="C197" s="403"/>
      <c r="D197" s="112" t="str">
        <f>D13</f>
        <v>FAO-SN</v>
      </c>
      <c r="E197" s="112">
        <f>E13</f>
        <v>0</v>
      </c>
      <c r="F197" s="112">
        <f>F13</f>
        <v>0</v>
      </c>
      <c r="G197" s="191"/>
      <c r="H197" s="191"/>
      <c r="I197" s="191"/>
      <c r="J197" s="342"/>
      <c r="K197" s="219"/>
      <c r="L197" s="222"/>
      <c r="M197" s="14"/>
    </row>
    <row r="198" spans="2:14" ht="41.25" customHeight="1" x14ac:dyDescent="0.35">
      <c r="B198" s="228"/>
      <c r="C198" s="229" t="s">
        <v>63</v>
      </c>
      <c r="D198" s="230">
        <f>SUM(D24,D34,D44,D54,D66,D76,D86,D96,D108,D118,D128,D138,D150,D160,D170,D180,D183,D184,D185,D186)</f>
        <v>316118</v>
      </c>
      <c r="E198" s="230">
        <f>SUM(E24,E34,E44,E54,E66,E76,E86,E96,E108,E118,E128,E138,E150,E160,E170,E180,E183,E184,E185,E186)</f>
        <v>0</v>
      </c>
      <c r="F198" s="230">
        <f>SUM(F24,F34,F44,F54,F66,F76,F86,F96,F108,F118,F128,F138,F150,F160,F170,F180,F183,F184,F185,F186)</f>
        <v>0</v>
      </c>
      <c r="G198" s="231"/>
      <c r="H198" s="231"/>
      <c r="I198" s="231"/>
      <c r="J198" s="232">
        <f>SUM(D198:I198)</f>
        <v>316118</v>
      </c>
      <c r="K198" s="219"/>
      <c r="L198" s="233"/>
      <c r="M198" s="228"/>
    </row>
    <row r="199" spans="2:14" ht="51.75" customHeight="1" x14ac:dyDescent="0.35">
      <c r="B199" s="234"/>
      <c r="C199" s="229" t="s">
        <v>9</v>
      </c>
      <c r="D199" s="230">
        <f>D198*0.07</f>
        <v>22128.260000000002</v>
      </c>
      <c r="E199" s="230">
        <f>E198*0.07</f>
        <v>0</v>
      </c>
      <c r="F199" s="230">
        <f>F198*0.07</f>
        <v>0</v>
      </c>
      <c r="G199" s="231"/>
      <c r="H199" s="231"/>
      <c r="I199" s="231"/>
      <c r="J199" s="232">
        <f>J198*0.07</f>
        <v>22128.260000000002</v>
      </c>
      <c r="K199" s="234"/>
      <c r="L199" s="233"/>
      <c r="M199" s="235"/>
    </row>
    <row r="200" spans="2:14" ht="51.75" customHeight="1" thickBot="1" x14ac:dyDescent="0.4">
      <c r="B200" s="234"/>
      <c r="C200" s="9" t="s">
        <v>64</v>
      </c>
      <c r="D200" s="106">
        <f>SUM(D198:D199)</f>
        <v>338246.26</v>
      </c>
      <c r="E200" s="106">
        <f>SUM(E198:E199)</f>
        <v>0</v>
      </c>
      <c r="F200" s="106">
        <f>SUM(F198:F199)</f>
        <v>0</v>
      </c>
      <c r="G200" s="193"/>
      <c r="H200" s="193"/>
      <c r="I200" s="193"/>
      <c r="J200" s="124">
        <f>SUM(J198:J199)</f>
        <v>338246.26</v>
      </c>
      <c r="K200" s="234"/>
      <c r="M200" s="235"/>
    </row>
    <row r="201" spans="2:14" ht="42" customHeight="1" x14ac:dyDescent="0.35">
      <c r="B201" s="234"/>
      <c r="L201" s="170"/>
      <c r="M201" s="3"/>
      <c r="N201" s="235"/>
    </row>
    <row r="202" spans="2:14" s="38" customFormat="1" ht="29.25" customHeight="1" thickBot="1" x14ac:dyDescent="0.4">
      <c r="B202" s="219"/>
      <c r="C202" s="6"/>
      <c r="D202" s="33"/>
      <c r="E202" s="33"/>
      <c r="F202" s="33"/>
      <c r="G202" s="33"/>
      <c r="H202" s="33"/>
      <c r="I202" s="33"/>
      <c r="J202" s="33"/>
      <c r="K202" s="33"/>
      <c r="L202" s="174"/>
      <c r="M202" s="14"/>
      <c r="N202" s="228"/>
    </row>
    <row r="203" spans="2:14" ht="23.25" customHeight="1" x14ac:dyDescent="0.35">
      <c r="B203" s="235"/>
      <c r="C203" s="335" t="s">
        <v>28</v>
      </c>
      <c r="D203" s="336"/>
      <c r="E203" s="337"/>
      <c r="F203" s="337"/>
      <c r="G203" s="337"/>
      <c r="H203" s="337"/>
      <c r="I203" s="337"/>
      <c r="J203" s="337"/>
      <c r="K203" s="338"/>
      <c r="L203" s="174"/>
      <c r="M203" s="235"/>
    </row>
    <row r="204" spans="2:14" ht="41.25" customHeight="1" x14ac:dyDescent="0.35">
      <c r="B204" s="235"/>
      <c r="C204" s="29"/>
      <c r="D204" s="27" t="s">
        <v>547</v>
      </c>
      <c r="E204" s="27" t="s">
        <v>548</v>
      </c>
      <c r="F204" s="27" t="s">
        <v>549</v>
      </c>
      <c r="G204" s="27" t="s">
        <v>580</v>
      </c>
      <c r="H204" s="27" t="s">
        <v>581</v>
      </c>
      <c r="I204" s="27" t="s">
        <v>582</v>
      </c>
      <c r="J204" s="343" t="s">
        <v>64</v>
      </c>
      <c r="K204" s="345" t="s">
        <v>30</v>
      </c>
      <c r="L204" s="174"/>
      <c r="M204" s="235"/>
    </row>
    <row r="205" spans="2:14" ht="27.75" customHeight="1" x14ac:dyDescent="0.35">
      <c r="B205" s="235"/>
      <c r="C205" s="29"/>
      <c r="D205" s="27" t="str">
        <f>D13</f>
        <v>FAO-SN</v>
      </c>
      <c r="E205" s="27">
        <f>E13</f>
        <v>0</v>
      </c>
      <c r="F205" s="27">
        <f>F13</f>
        <v>0</v>
      </c>
      <c r="G205" s="189"/>
      <c r="H205" s="189"/>
      <c r="I205" s="189"/>
      <c r="J205" s="344"/>
      <c r="K205" s="346"/>
      <c r="L205" s="168"/>
      <c r="M205" s="235"/>
    </row>
    <row r="206" spans="2:14" ht="55.5" customHeight="1" x14ac:dyDescent="0.35">
      <c r="B206" s="235"/>
      <c r="C206" s="28" t="s">
        <v>29</v>
      </c>
      <c r="D206" s="104">
        <f>$D$200*K206</f>
        <v>236772.38199999998</v>
      </c>
      <c r="E206" s="105">
        <f>$E$200*K206</f>
        <v>0</v>
      </c>
      <c r="F206" s="105">
        <f>$F$200*K206</f>
        <v>0</v>
      </c>
      <c r="G206" s="105">
        <f>$G$200*K206</f>
        <v>0</v>
      </c>
      <c r="H206" s="105">
        <f>$H$200*K206</f>
        <v>0</v>
      </c>
      <c r="I206" s="105">
        <f>$I$200*K206</f>
        <v>0</v>
      </c>
      <c r="J206" s="105">
        <f>SUM(D206:I206)</f>
        <v>236772.38199999998</v>
      </c>
      <c r="K206" s="144">
        <v>0.7</v>
      </c>
      <c r="L206" s="168"/>
      <c r="M206" s="235"/>
    </row>
    <row r="207" spans="2:14" ht="57.75" customHeight="1" x14ac:dyDescent="0.35">
      <c r="B207" s="322"/>
      <c r="C207" s="128" t="s">
        <v>31</v>
      </c>
      <c r="D207" s="104">
        <f>$D$200*K207</f>
        <v>101473.878</v>
      </c>
      <c r="E207" s="105">
        <f>$E$200*K207</f>
        <v>0</v>
      </c>
      <c r="F207" s="105">
        <f>$F$200*K207</f>
        <v>0</v>
      </c>
      <c r="G207" s="129">
        <f>$G$200*K207</f>
        <v>0</v>
      </c>
      <c r="H207" s="129">
        <f>$H$200*K207</f>
        <v>0</v>
      </c>
      <c r="I207" s="129">
        <f>$I$200*K207</f>
        <v>0</v>
      </c>
      <c r="J207" s="129">
        <f>SUM(D207:F207)</f>
        <v>101473.878</v>
      </c>
      <c r="K207" s="145">
        <v>0.3</v>
      </c>
      <c r="L207" s="171"/>
    </row>
    <row r="208" spans="2:14" ht="57.75" customHeight="1" x14ac:dyDescent="0.35">
      <c r="B208" s="322"/>
      <c r="C208" s="128" t="s">
        <v>561</v>
      </c>
      <c r="D208" s="104">
        <f>$D$200*K208</f>
        <v>0</v>
      </c>
      <c r="E208" s="105">
        <f>$E$200*K208</f>
        <v>0</v>
      </c>
      <c r="F208" s="105">
        <f>$F$200*K208</f>
        <v>0</v>
      </c>
      <c r="G208" s="129">
        <f>$G$200*K208</f>
        <v>0</v>
      </c>
      <c r="H208" s="129">
        <f>$H$200*K208</f>
        <v>0</v>
      </c>
      <c r="I208" s="129">
        <f>$I$200*K208</f>
        <v>0</v>
      </c>
      <c r="J208" s="129">
        <f>SUM(D208:F208)</f>
        <v>0</v>
      </c>
      <c r="K208" s="146">
        <v>0</v>
      </c>
      <c r="L208" s="175"/>
    </row>
    <row r="209" spans="2:14" ht="38.25" customHeight="1" thickBot="1" x14ac:dyDescent="0.4">
      <c r="B209" s="322"/>
      <c r="C209" s="9" t="s">
        <v>556</v>
      </c>
      <c r="D209" s="106">
        <f t="shared" ref="D209:K209" si="17">SUM(D206:D208)</f>
        <v>338246.26</v>
      </c>
      <c r="E209" s="106">
        <f t="shared" si="17"/>
        <v>0</v>
      </c>
      <c r="F209" s="106">
        <f t="shared" si="17"/>
        <v>0</v>
      </c>
      <c r="G209" s="106">
        <f t="shared" si="17"/>
        <v>0</v>
      </c>
      <c r="H209" s="106">
        <f t="shared" si="17"/>
        <v>0</v>
      </c>
      <c r="I209" s="106">
        <f t="shared" si="17"/>
        <v>0</v>
      </c>
      <c r="J209" s="106">
        <f t="shared" si="17"/>
        <v>338246.26</v>
      </c>
      <c r="K209" s="107">
        <f t="shared" si="17"/>
        <v>1</v>
      </c>
      <c r="L209" s="172"/>
    </row>
    <row r="210" spans="2:14" ht="21.75" customHeight="1" thickBot="1" x14ac:dyDescent="0.4">
      <c r="B210" s="322"/>
      <c r="C210" s="2"/>
      <c r="D210" s="7"/>
      <c r="E210" s="7"/>
      <c r="F210" s="7"/>
      <c r="G210" s="7"/>
      <c r="H210" s="7"/>
      <c r="I210" s="7"/>
      <c r="J210" s="7"/>
      <c r="K210" s="7"/>
      <c r="L210" s="172"/>
    </row>
    <row r="211" spans="2:14" ht="49.5" customHeight="1" x14ac:dyDescent="0.35">
      <c r="B211" s="322"/>
      <c r="C211" s="108" t="s">
        <v>572</v>
      </c>
      <c r="D211" s="109">
        <f>SUM(K24,K34,K44,K54,K66,K76,K86,K96,K108,K118,K128,K138,K150,K160,K170,K180,K187)*1.07</f>
        <v>0</v>
      </c>
      <c r="E211" s="33"/>
      <c r="F211" s="33"/>
      <c r="G211" s="33"/>
      <c r="H211" s="33"/>
      <c r="I211" s="33"/>
      <c r="J211" s="33"/>
      <c r="K211" s="178" t="s">
        <v>574</v>
      </c>
      <c r="L211" s="179">
        <f>SUM(L187,L180,L170,L160,L150,L138,L128,L118,L108,L96,L86,L76,L66,L54,L44,L34,L24)</f>
        <v>0</v>
      </c>
    </row>
    <row r="212" spans="2:14" ht="28.5" customHeight="1" thickBot="1" x14ac:dyDescent="0.4">
      <c r="B212" s="322"/>
      <c r="C212" s="110" t="s">
        <v>16</v>
      </c>
      <c r="D212" s="163">
        <f>D211/J200</f>
        <v>0</v>
      </c>
      <c r="E212" s="43"/>
      <c r="F212" s="43"/>
      <c r="G212" s="43"/>
      <c r="H212" s="43"/>
      <c r="I212" s="43"/>
      <c r="J212" s="43"/>
      <c r="K212" s="180" t="s">
        <v>575</v>
      </c>
      <c r="L212" s="181">
        <f>L211/J198</f>
        <v>0</v>
      </c>
    </row>
    <row r="213" spans="2:14" ht="28.5" customHeight="1" x14ac:dyDescent="0.35">
      <c r="B213" s="322"/>
      <c r="C213" s="347"/>
      <c r="D213" s="348"/>
      <c r="E213" s="44"/>
      <c r="F213" s="44"/>
      <c r="G213" s="44"/>
      <c r="H213" s="44"/>
      <c r="I213" s="44"/>
      <c r="J213" s="44"/>
    </row>
    <row r="214" spans="2:14" ht="32.25" customHeight="1" x14ac:dyDescent="0.35">
      <c r="B214" s="322"/>
      <c r="C214" s="110" t="s">
        <v>573</v>
      </c>
      <c r="D214" s="111">
        <f>SUM(D185:F186)*1.07</f>
        <v>0</v>
      </c>
      <c r="E214" s="45"/>
      <c r="F214" s="45"/>
      <c r="G214" s="45"/>
      <c r="H214" s="45"/>
      <c r="I214" s="45"/>
      <c r="J214" s="45"/>
    </row>
    <row r="215" spans="2:14" ht="23.25" customHeight="1" x14ac:dyDescent="0.35">
      <c r="B215" s="322"/>
      <c r="C215" s="110" t="s">
        <v>17</v>
      </c>
      <c r="D215" s="163">
        <f>D214/J200</f>
        <v>0</v>
      </c>
      <c r="E215" s="45"/>
      <c r="F215" s="45"/>
      <c r="G215" s="45"/>
      <c r="H215" s="45"/>
      <c r="I215" s="45"/>
      <c r="J215" s="45"/>
      <c r="L215" s="167"/>
    </row>
    <row r="216" spans="2:14" ht="66.75" customHeight="1" thickBot="1" x14ac:dyDescent="0.4">
      <c r="B216" s="322"/>
      <c r="C216" s="339" t="s">
        <v>569</v>
      </c>
      <c r="D216" s="340"/>
      <c r="E216" s="34"/>
      <c r="F216" s="34"/>
      <c r="G216" s="34"/>
      <c r="H216" s="34"/>
      <c r="I216" s="34"/>
      <c r="J216" s="34"/>
    </row>
    <row r="217" spans="2:14" ht="55.5" customHeight="1" x14ac:dyDescent="0.35">
      <c r="B217" s="322"/>
      <c r="N217" s="38"/>
    </row>
    <row r="218" spans="2:14" ht="42.75" customHeight="1" x14ac:dyDescent="0.35">
      <c r="B218" s="322"/>
    </row>
    <row r="219" spans="2:14" ht="21.75" customHeight="1" x14ac:dyDescent="0.35">
      <c r="B219" s="322"/>
    </row>
    <row r="220" spans="2:14" ht="21.75" customHeight="1" x14ac:dyDescent="0.35">
      <c r="B220" s="322"/>
    </row>
    <row r="221" spans="2:14" ht="23.25" customHeight="1" x14ac:dyDescent="0.35">
      <c r="B221" s="322"/>
    </row>
    <row r="222" spans="2:14" ht="23.25" customHeight="1" x14ac:dyDescent="0.35"/>
    <row r="223" spans="2:14" ht="21.75" customHeight="1" x14ac:dyDescent="0.35"/>
    <row r="224" spans="2:14"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2" priority="3" operator="lessThan">
      <formula>0.15</formula>
    </cfRule>
  </conditionalFormatting>
  <conditionalFormatting sqref="D215">
    <cfRule type="cellIs" dxfId="1" priority="2" operator="lessThan">
      <formula>0.05</formula>
    </cfRule>
  </conditionalFormatting>
  <conditionalFormatting sqref="L208 K209">
    <cfRule type="cellIs" dxfId="0" priority="1" operator="greaterThan">
      <formula>1</formula>
    </cfRule>
  </conditionalFormatting>
  <dataValidations count="7">
    <dataValidation allowBlank="1" showErrorMessage="1" prompt="% Towards Gender Equality and Women's Empowerment Must be Higher than 15%_x000a_" sqref="D214:J214" xr:uid="{00000000-0002-0000-0600-000000000000}"/>
    <dataValidation allowBlank="1" showInputMessage="1" showErrorMessage="1" prompt="Insert name of recipient agency here _x000a_" sqref="D13:J13" xr:uid="{00000000-0002-0000-0600-000001000000}"/>
    <dataValidation allowBlank="1" showInputMessage="1" showErrorMessage="1" prompt="Insert *text* description of Activity here" sqref="C172 C162 C36 C46 C58 C68 C78 C88 C100 C110 C152 C130 C142" xr:uid="{00000000-0002-0000-0600-000002000000}"/>
    <dataValidation allowBlank="1" showInputMessage="1" showErrorMessage="1" prompt="Insert *text* description of Output here" sqref="C15 C25 C35 C45 C57 C67 C77 C87 C99 C109 C119 C129 C141 C151 C161 C171" xr:uid="{00000000-0002-0000-0600-000003000000}"/>
    <dataValidation allowBlank="1" showInputMessage="1" showErrorMessage="1" prompt="Insert *text* description of Outcome here" sqref="C14:M14 C56:M56 C98:M98 C140:M140" xr:uid="{00000000-0002-0000-0600-000004000000}"/>
    <dataValidation allowBlank="1" showInputMessage="1" showErrorMessage="1" prompt="M&amp;E Budget Cannot be Less than 5%_x000a_" sqref="D215:J215" xr:uid="{00000000-0002-0000-0600-000005000000}"/>
    <dataValidation allowBlank="1" showInputMessage="1" showErrorMessage="1" prompt="% Towards Gender Equality and Women's Empowerment Must be Higher than 15%_x000a_" sqref="D212:J212" xr:uid="{00000000-0002-0000-0600-000006000000}"/>
  </dataValidations>
  <pageMargins left="0.7" right="0.7" top="0.75" bottom="0.75" header="0.3" footer="0.3"/>
  <pageSetup scale="74" orientation="landscape" r:id="rId1"/>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7">
        <v>0</v>
      </c>
    </row>
    <row r="2" spans="1:1" x14ac:dyDescent="0.35">
      <c r="A2" s="147">
        <v>0.2</v>
      </c>
    </row>
    <row r="3" spans="1:1" x14ac:dyDescent="0.35">
      <c r="A3" s="147">
        <v>0.4</v>
      </c>
    </row>
    <row r="4" spans="1:1" x14ac:dyDescent="0.35">
      <c r="A4" s="147">
        <v>0.6</v>
      </c>
    </row>
    <row r="5" spans="1:1" x14ac:dyDescent="0.35">
      <c r="A5" s="147">
        <v>0.8</v>
      </c>
    </row>
    <row r="6" spans="1:1" x14ac:dyDescent="0.35">
      <c r="A6" s="147">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MPTF_00006_00852</ProjectId>
    <FundCode xmlns="f9695bc1-6109-4dcd-a27a-f8a0370b00e2">MPTF_00006</FundCode>
    <Comments xmlns="f9695bc1-6109-4dcd-a27a-f8a0370b00e2" xsi:nil="true"/>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A79F9B-6616-416E-A3D7-6F0FA96F5818}">
  <ds:schemaRefs>
    <ds:schemaRef ds:uri="http://purl.org/dc/terms/"/>
    <ds:schemaRef ds:uri="http://schemas.openxmlformats.org/package/2006/metadata/core-properties"/>
    <ds:schemaRef ds:uri="http://purl.org/dc/dcmitype/"/>
    <ds:schemaRef ds:uri="http://schemas.microsoft.com/office/infopath/2007/PartnerControls"/>
    <ds:schemaRef ds:uri="ba61e495-4c62-44d8-a192-7161e4a223ad"/>
    <ds:schemaRef ds:uri="http://purl.org/dc/elements/1.1/"/>
    <ds:schemaRef ds:uri="http://schemas.microsoft.com/office/2006/documentManagement/types"/>
    <ds:schemaRef ds:uri="http://schemas.microsoft.com/office/2006/metadata/properties"/>
    <ds:schemaRef ds:uri="http://www.w3.org/XML/1998/namespace"/>
    <ds:schemaRef ds:uri="d30cbfe3-d9da-4ade-9bbc-a5dd61607900"/>
    <ds:schemaRef ds:uri="ff56aee6-af94-4215-8dbb-dd64fc5e42b8"/>
  </ds:schemaRefs>
</ds:datastoreItem>
</file>

<file path=customXml/itemProps2.xml><?xml version="1.0" encoding="utf-8"?>
<ds:datastoreItem xmlns:ds="http://schemas.openxmlformats.org/officeDocument/2006/customXml" ds:itemID="{B42B3203-74E8-4310-B546-32434B3BE721}">
  <ds:schemaRefs>
    <ds:schemaRef ds:uri="http://schemas.microsoft.com/sharepoint/v3/contenttype/forms"/>
  </ds:schemaRefs>
</ds:datastoreItem>
</file>

<file path=customXml/itemProps3.xml><?xml version="1.0" encoding="utf-8"?>
<ds:datastoreItem xmlns:ds="http://schemas.openxmlformats.org/officeDocument/2006/customXml" ds:itemID="{6A06DE4C-2338-4636-947B-6A0C322960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Report</vt:lpstr>
      <vt:lpstr>1) Budget Table</vt:lpstr>
      <vt:lpstr>2) By Category</vt:lpstr>
      <vt:lpstr>3) Explanatory Notes</vt:lpstr>
      <vt:lpstr>4) -For PBSO Use-</vt:lpstr>
      <vt:lpstr>5) -For MPTF Use-</vt:lpstr>
      <vt:lpstr>FAOGM</vt:lpstr>
      <vt:lpstr>FAOSN</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PBF Cross-border Annual Financial Report- November 2023.xlsx</dc:title>
  <dc:creator>Jelena Zelenovic</dc:creator>
  <cp:lastModifiedBy>IOM</cp:lastModifiedBy>
  <cp:lastPrinted>2021-09-17T09:50:22Z</cp:lastPrinted>
  <dcterms:created xsi:type="dcterms:W3CDTF">2017-11-15T21:17:43Z</dcterms:created>
  <dcterms:modified xsi:type="dcterms:W3CDTF">2023-11-13T10:28:13Z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65b15e2b-c6d2-488b-8aea-978109a77633_Enabled">
    <vt:lpwstr>true</vt:lpwstr>
  </property>
  <property fmtid="{D5CDD505-2E9C-101B-9397-08002B2CF9AE}" pid="4" name="MSIP_Label_65b15e2b-c6d2-488b-8aea-978109a77633_SetDate">
    <vt:lpwstr>2021-10-28T13:27:03Z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c081c3f0-05fa-4d2b-b84f-ad66e8044819</vt:lpwstr>
  </property>
  <property fmtid="{D5CDD505-2E9C-101B-9397-08002B2CF9AE}" pid="9" name="MSIP_Label_65b15e2b-c6d2-488b-8aea-978109a77633_ContentBits">
    <vt:lpwstr>0</vt:lpwstr>
  </property>
  <property fmtid="{D5CDD505-2E9C-101B-9397-08002B2CF9AE}" pid="10" name="MediaServiceImageTags">
    <vt:lpwstr/>
  </property>
</Properties>
</file>