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undp-my.sharepoint.com/personal/lorena_tamayo_undp_org/Documents/"/>
    </mc:Choice>
  </mc:AlternateContent>
  <xr:revisionPtr revIDLastSave="13" documentId="8_{2DECAFCF-A4F9-4AC2-A0F3-DD4C84DE1C28}" xr6:coauthVersionLast="47" xr6:coauthVersionMax="47" xr10:uidLastSave="{12E5A5FE-E6EE-4BAA-B171-D5E7ADEA67DA}"/>
  <bookViews>
    <workbookView xWindow="-120" yWindow="-120" windowWidth="20730" windowHeight="11160" activeTab="1" xr2:uid="{00000000-000D-0000-FFFF-FFFF00000000}"/>
  </bookViews>
  <sheets>
    <sheet name="Instructions" sheetId="9" r:id="rId1"/>
    <sheet name="1) Budget Table" sheetId="1" r:id="rId2"/>
    <sheet name="2) By Category" sheetId="5" r:id="rId3"/>
    <sheet name="3) Explanatory Notes" sheetId="3" r:id="rId4"/>
    <sheet name="4) -For PBSO Use-" sheetId="6" r:id="rId5"/>
    <sheet name="5) -For MPTF Use-" sheetId="4" r:id="rId6"/>
    <sheet name="Dropdowns" sheetId="8" state="hidden" r:id="rId7"/>
    <sheet name="Sheet2" sheetId="7"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9" i="1" l="1"/>
  <c r="H52" i="1" s="1"/>
  <c r="H12" i="1"/>
  <c r="D22" i="5"/>
  <c r="D23" i="5"/>
  <c r="D47" i="5"/>
  <c r="D44" i="5"/>
  <c r="E59" i="5"/>
  <c r="D20" i="5"/>
  <c r="D33" i="5"/>
  <c r="D34" i="5"/>
  <c r="D11" i="5"/>
  <c r="D12" i="5"/>
  <c r="D20" i="1"/>
  <c r="D18" i="1"/>
  <c r="D14" i="1"/>
  <c r="D13" i="1"/>
  <c r="D12" i="1"/>
  <c r="D9" i="1"/>
  <c r="D8" i="1"/>
  <c r="D7" i="1"/>
  <c r="D24" i="1"/>
  <c r="D41" i="5"/>
  <c r="D53" i="5" s="1"/>
  <c r="F27" i="1" l="1"/>
  <c r="F26" i="1"/>
  <c r="E48" i="5"/>
  <c r="E49" i="5" s="1"/>
  <c r="D56" i="5"/>
  <c r="D55" i="5"/>
  <c r="D54" i="5"/>
  <c r="D48" i="5"/>
  <c r="F48" i="5" s="1"/>
  <c r="F10" i="5"/>
  <c r="F9" i="5"/>
  <c r="D10" i="1"/>
  <c r="D7" i="5" s="1"/>
  <c r="D59" i="5"/>
  <c r="D28" i="1"/>
  <c r="D40" i="5" s="1"/>
  <c r="D15" i="5"/>
  <c r="D16" i="5" l="1"/>
  <c r="F12" i="1" l="1"/>
  <c r="D21" i="1"/>
  <c r="D29" i="5" s="1"/>
  <c r="D15" i="1"/>
  <c r="D18" i="5" s="1"/>
  <c r="D39" i="1" l="1"/>
  <c r="D40" i="1" s="1"/>
  <c r="E54" i="5" l="1"/>
  <c r="D9" i="4" s="1"/>
  <c r="E55" i="5"/>
  <c r="D10" i="4" s="1"/>
  <c r="E56" i="5"/>
  <c r="D11" i="4" s="1"/>
  <c r="E57" i="5"/>
  <c r="D12" i="4" s="1"/>
  <c r="E58" i="5"/>
  <c r="D13" i="4" s="1"/>
  <c r="D14" i="4"/>
  <c r="E53" i="5"/>
  <c r="D8" i="4" s="1"/>
  <c r="D57" i="5"/>
  <c r="C11" i="4"/>
  <c r="C8" i="4"/>
  <c r="D20" i="4"/>
  <c r="C20" i="4"/>
  <c r="D6" i="4"/>
  <c r="C6" i="4"/>
  <c r="E51" i="5"/>
  <c r="D51" i="5"/>
  <c r="E4" i="5"/>
  <c r="D4" i="5"/>
  <c r="E45" i="1"/>
  <c r="D45" i="1"/>
  <c r="D37" i="1"/>
  <c r="E37" i="1"/>
  <c r="F24" i="4"/>
  <c r="F23" i="4"/>
  <c r="F22" i="4"/>
  <c r="H10" i="1"/>
  <c r="H15" i="1"/>
  <c r="H21" i="1"/>
  <c r="H28" i="1"/>
  <c r="D55" i="1"/>
  <c r="F24" i="1"/>
  <c r="G50" i="1"/>
  <c r="F25" i="1"/>
  <c r="G28" i="1" s="1"/>
  <c r="F20" i="1"/>
  <c r="F19" i="1"/>
  <c r="F18" i="1"/>
  <c r="F17" i="1"/>
  <c r="F13" i="1"/>
  <c r="F14" i="1"/>
  <c r="F8" i="1"/>
  <c r="F9" i="1"/>
  <c r="F7" i="1"/>
  <c r="F47" i="5"/>
  <c r="F46" i="5"/>
  <c r="F45" i="5"/>
  <c r="F44" i="5"/>
  <c r="F43" i="5"/>
  <c r="F42" i="5"/>
  <c r="F41" i="5"/>
  <c r="E28" i="1"/>
  <c r="E40" i="5" s="1"/>
  <c r="F40" i="5" s="1"/>
  <c r="F19" i="5"/>
  <c r="F20" i="5"/>
  <c r="F21" i="5"/>
  <c r="F22" i="5"/>
  <c r="F23" i="5"/>
  <c r="E26" i="5"/>
  <c r="E27" i="5" s="1"/>
  <c r="F30" i="5"/>
  <c r="F31" i="5"/>
  <c r="F32" i="5"/>
  <c r="F33" i="5"/>
  <c r="F34" i="5"/>
  <c r="F35" i="5"/>
  <c r="F36" i="5"/>
  <c r="D37" i="5"/>
  <c r="E37" i="5"/>
  <c r="E38" i="5" s="1"/>
  <c r="E15" i="5"/>
  <c r="E16" i="5" s="1"/>
  <c r="F8" i="5"/>
  <c r="F11" i="5"/>
  <c r="F12" i="5"/>
  <c r="F13" i="5"/>
  <c r="F14" i="5"/>
  <c r="E21" i="1"/>
  <c r="E29" i="5" s="1"/>
  <c r="E15" i="1"/>
  <c r="E10" i="1"/>
  <c r="C12" i="4" l="1"/>
  <c r="E12" i="4" s="1"/>
  <c r="E18" i="5"/>
  <c r="E39" i="1"/>
  <c r="E40" i="1" s="1"/>
  <c r="E41" i="1" s="1"/>
  <c r="E47" i="1" s="1"/>
  <c r="G15" i="1"/>
  <c r="D38" i="5"/>
  <c r="F37" i="5"/>
  <c r="G37" i="5" s="1"/>
  <c r="G21" i="1"/>
  <c r="G10" i="1"/>
  <c r="F54" i="5"/>
  <c r="F15" i="5"/>
  <c r="E61" i="5"/>
  <c r="E60" i="5"/>
  <c r="E7" i="5"/>
  <c r="C7" i="6"/>
  <c r="D49" i="5"/>
  <c r="F57" i="5"/>
  <c r="F56" i="5"/>
  <c r="C10" i="4"/>
  <c r="E10" i="4" s="1"/>
  <c r="C9" i="4"/>
  <c r="E9" i="4" s="1"/>
  <c r="E8" i="4"/>
  <c r="F55" i="5"/>
  <c r="E11" i="4"/>
  <c r="F53" i="5"/>
  <c r="D15" i="4"/>
  <c r="F29" i="5"/>
  <c r="F21" i="1"/>
  <c r="F15" i="1"/>
  <c r="F28" i="1"/>
  <c r="F18" i="5"/>
  <c r="E49" i="1"/>
  <c r="D24" i="4" s="1"/>
  <c r="E48" i="1"/>
  <c r="D23" i="4" s="1"/>
  <c r="F10" i="1"/>
  <c r="D52" i="1" l="1"/>
  <c r="F7" i="5"/>
  <c r="D41" i="1"/>
  <c r="E62" i="5"/>
  <c r="D16" i="4"/>
  <c r="D17" i="4" s="1"/>
  <c r="F39" i="1"/>
  <c r="F40" i="1" s="1"/>
  <c r="F41" i="1" s="1"/>
  <c r="D11" i="6"/>
  <c r="D10" i="6"/>
  <c r="D14" i="6"/>
  <c r="D13" i="6"/>
  <c r="D12" i="6"/>
  <c r="D22" i="4"/>
  <c r="E50" i="1"/>
  <c r="D25" i="4" s="1"/>
  <c r="D53" i="1" l="1"/>
  <c r="D49" i="1"/>
  <c r="C24" i="4" s="1"/>
  <c r="D48" i="1"/>
  <c r="C23" i="4" s="1"/>
  <c r="D47" i="1"/>
  <c r="C22" i="4" s="1"/>
  <c r="H53" i="1"/>
  <c r="C8" i="6"/>
  <c r="D56" i="1"/>
  <c r="F48" i="1" l="1"/>
  <c r="E23" i="4" s="1"/>
  <c r="F47" i="1"/>
  <c r="E22" i="4" s="1"/>
  <c r="F49" i="1"/>
  <c r="E24" i="4" s="1"/>
  <c r="D50" i="1"/>
  <c r="C25" i="4" s="1"/>
  <c r="F50" i="1" l="1"/>
  <c r="E25" i="4" s="1"/>
  <c r="D58" i="5" l="1"/>
  <c r="F24" i="5"/>
  <c r="C13" i="4" l="1"/>
  <c r="E13" i="4"/>
  <c r="F58" i="5"/>
  <c r="F59" i="5"/>
  <c r="F25" i="5"/>
  <c r="D26" i="5"/>
  <c r="D60" i="5" l="1"/>
  <c r="F60" i="5" s="1"/>
  <c r="D27" i="5"/>
  <c r="C14" i="4"/>
  <c r="F26" i="5"/>
  <c r="G26" i="5" s="1"/>
  <c r="D61" i="5" l="1"/>
  <c r="D62" i="5" s="1"/>
  <c r="E14" i="4"/>
  <c r="C15" i="4"/>
  <c r="F61" i="5"/>
  <c r="F62" i="5" l="1"/>
  <c r="C16" i="4"/>
  <c r="C17" i="4" s="1"/>
  <c r="E15" i="4"/>
  <c r="E16" i="4" l="1"/>
  <c r="E17" i="4" s="1"/>
</calcChain>
</file>

<file path=xl/sharedStrings.xml><?xml version="1.0" encoding="utf-8"?>
<sst xmlns="http://schemas.openxmlformats.org/spreadsheetml/2006/main" count="523" uniqueCount="457">
  <si>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</si>
  <si>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</si>
  <si>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Table 1 - PBF project budget by outcome, output and activity</t>
  </si>
  <si>
    <t>Outcome/ Output number</t>
  </si>
  <si>
    <r>
      <rPr>
        <b/>
        <sz val="12"/>
        <color theme="1"/>
        <rFont val="Calibri"/>
        <family val="2"/>
        <scheme val="minor"/>
      </rPr>
      <t>Description</t>
    </r>
    <r>
      <rPr>
        <sz val="12"/>
        <color theme="1"/>
        <rFont val="Calibri"/>
        <family val="2"/>
        <scheme val="minor"/>
      </rPr>
      <t xml:space="preserve"> (Text)</t>
    </r>
  </si>
  <si>
    <t>Recipient Organization 1 (PNUD)</t>
  </si>
  <si>
    <t>Recipient Organization 2 (OACNUDH)</t>
  </si>
  <si>
    <t>Total</t>
  </si>
  <si>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</si>
  <si>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</si>
  <si>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</si>
  <si>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</si>
  <si>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t>OUTCOME:</t>
  </si>
  <si>
    <t>Capacidades mejoradas y descentralizadas para contribuir a una cultura de paz y estabilidad política y social, basadas en la protección de los derechos humanos con un enfoque de género, juventud e interculturalidad.</t>
  </si>
  <si>
    <t>Output 1.</t>
  </si>
  <si>
    <t>Procesos de diálogo político de Alto Nivel o de amplia base descentralizados y fortalecidos.</t>
  </si>
  <si>
    <t>Activity 1.1.</t>
  </si>
  <si>
    <t xml:space="preserve">Asistencia técnica para el diseño y monitoreo de procesos de diálogo político de Alto Nivel o de amplia base descentralizados. </t>
  </si>
  <si>
    <t>Promover la presencia y participación efectiva de mujeres en el marco de un diálogo político abierto, inclusivo, de amplía base, descentralizado y respetuoso de todas las voces.</t>
  </si>
  <si>
    <t xml:space="preserve">En  relación a los costos de viajes se está considerando los tickets aéreos y terrestres así como  viáticos tanto para los traslados del equipo del proyecto y socios en las cuatro zonas donde se implementará el proyecto. 
Asimismo, en relación a los costos de contractual services, además de servicios de consultoría, y otros especificados en la descripción de la cuenta, también se considera los gastos para workshops, traslados de participantes, catering, alquiler de salas, etc. para las cuatro zonas donde se implementará el proyecto. </t>
  </si>
  <si>
    <t>Activity 1.2:</t>
  </si>
  <si>
    <t>Elaboración de instrumentos y mecanismos para la promoción de la preparación del diálogo y/o para la convocatoria del diálogo ante los escenarios de crisis política.</t>
  </si>
  <si>
    <t>Frotalecer los protocolos de actuación e indicadores que permitan la presencia y representación de las mujeres en estos espacios.</t>
  </si>
  <si>
    <t>Activity 1.3:</t>
  </si>
  <si>
    <t>Implementación de acciones comunicacionales para fortalecer la transparencia y confianza en los procesos de diálogo político.</t>
  </si>
  <si>
    <t>Visibilizar y sensibilizar a la ciudadanía sobre los riesgos particulares que sufren las mujeres en el marco de los conflictos políticos, sociales y en la defensa y promoción de los derechos humanos.</t>
  </si>
  <si>
    <t>Output Total</t>
  </si>
  <si>
    <t>Output 2:</t>
  </si>
  <si>
    <t>Sistema descentralizado de prevención y gestión de conflictos sociales mejorado.</t>
  </si>
  <si>
    <t>Activity 2.1</t>
  </si>
  <si>
    <t>Asistencia técnica y fortalecimiento de capacidades de las instituciones nacionales, subnacionales, y, la sociedad civil.</t>
  </si>
  <si>
    <t>Identificar a las lideresas y las organizaciones de mujeres, incentivar su participación en los espacios de diálogo, brindarles capacitación para aumentar su representatividad en la toma de decisiones, así como incorporarlas como facilitadoras de estos espacios. Promover el análisis y mapeo de los conflictos locales que afectan de manera particular a las mujeres.  Capacitar al personal de las oficinas de gestión de conflictos sociales en temas de igualdad de género y violencia contra las mujeres a fin de disponer de herramientas conceptuales y teóricas que promuevan su participación.</t>
  </si>
  <si>
    <t>Activity 2.2</t>
  </si>
  <si>
    <t>Generación de estrategias de articulación y herramientas para contribuir a la institucionalización de espacios de diálogo en áreas priorizadas.</t>
  </si>
  <si>
    <t>Promover la generación de sistemas de alerta temprana y plataformas de información que incorporen datos desagregados por sexo y género, así como la estandarización de listas de asistencia y actas para sistematizar la información sobre la participación de las mujeres en procesos de diálogo. Contribuir a incorporar en la Política Nacional de Igualdad de Género indicadores referidos a la participación (presencia y representación) de mujeres en espacios de diálogo para resolver conflictos sociales.</t>
  </si>
  <si>
    <t>Activity 2.3</t>
  </si>
  <si>
    <t>Promoción de un sistema de monitoreo y evaluación de los compromisos asumidos en los espacios de diálogo que permita una rendición de cuentas.</t>
  </si>
  <si>
    <t xml:space="preserve">Trabajar con las  organizaciones mujeres en la construcción de un modelo de gestión descentralizada para el seguimiento de los acuerdos especificos sobre las necesidades diferenciadas de las mujeres. </t>
  </si>
  <si>
    <t>Output 3:</t>
  </si>
  <si>
    <t>Instrumentos para la protección de los derechos humanos en contexto de conflictos políticos y sociales generados.</t>
  </si>
  <si>
    <t>Activity 3.1</t>
  </si>
  <si>
    <t>Documentación y análisis sobre las dinámicas de DDHH vinculadas a la conflictividad social.</t>
  </si>
  <si>
    <t>Analizar cómo las mujeres, los hombres, las niñas y los niños y su situación, funciones y responsabilidades se han visto afectados por el conflicto y han participado en este y en su resolución. Incorporar data diferenciada en los reportes que prepare la Defensoría del Pueblo para identificar las tendencias y patrones de afectaciones a los derechos humanos de las mujeres en el contexto de la crisis política.</t>
  </si>
  <si>
    <t>Activity 3.2</t>
  </si>
  <si>
    <t xml:space="preserve">Asistencia técnica y fortalecimiento de la respuesta por parte de la institucionalidad en materia de derechos humanos en el contexto de la conflictividad social. </t>
  </si>
  <si>
    <t>Promover la capacitación a mujeres a fin de mejorar la calidad de su participación en  la Política Nacional de Derechos Humanos (2023-2030), coordinado por el MINJUSDH, generando confianza en sí mismas, y entre ellas y los miembros de la organización.</t>
  </si>
  <si>
    <t>Activity 3.3</t>
  </si>
  <si>
    <t>Asistencia técnica a las autoridades nacionales y subnacionales para mejorar el diálogo, acceso a la justicia y reparación de víctimas.</t>
  </si>
  <si>
    <t>Se promoverá la incorporación del enfoque de género en los mecanismos ad-hoc creados para brindar apoyo a las víctimas de las protestas, así como un trabajo de sensibilización sobre la defensa de derechos humanos con enfoque de género.</t>
  </si>
  <si>
    <t>Activity 3.4</t>
  </si>
  <si>
    <t>Diseño e incidencia de estrategias y mecanismos para proteger a las personas defensoras de DDHH y periodistas en el contexto de conflictos sociales.</t>
  </si>
  <si>
    <t>Additional personnel costs</t>
  </si>
  <si>
    <t>Staff PNUD</t>
  </si>
  <si>
    <t> </t>
  </si>
  <si>
    <t xml:space="preserve">Incluye el 100% del coordinador del proyecto y un especialista en conflictos, así como un % compartido para el administrador.  Tipos contrato NPSA. </t>
  </si>
  <si>
    <t>Additional operational costs</t>
  </si>
  <si>
    <t>Monitoring budget</t>
  </si>
  <si>
    <t>M&amp;E</t>
  </si>
  <si>
    <t>Budget for independent final evaluation</t>
  </si>
  <si>
    <t>Evaluación</t>
  </si>
  <si>
    <t>Total Additional Costs</t>
  </si>
  <si>
    <t>Totals</t>
  </si>
  <si>
    <t>Sub-Total Project Budget</t>
  </si>
  <si>
    <t>Indirect support costs (7%):</t>
  </si>
  <si>
    <t>Performance-Based Tranche Breakdown</t>
  </si>
  <si>
    <t>Tranche %</t>
  </si>
  <si>
    <t>First Tranche:</t>
  </si>
  <si>
    <t>Second Tranche:</t>
  </si>
  <si>
    <t>Third Tranche</t>
  </si>
  <si>
    <t>Total:</t>
  </si>
  <si>
    <r>
      <t xml:space="preserve">$ Towards GEWE </t>
    </r>
    <r>
      <rPr>
        <sz val="11"/>
        <color theme="1"/>
        <rFont val="Calibri"/>
        <family val="2"/>
        <scheme val="minor"/>
      </rPr>
      <t>(includes indirect costs)</t>
    </r>
  </si>
  <si>
    <t>Total Expenditure</t>
  </si>
  <si>
    <t>% Towards GEWE</t>
  </si>
  <si>
    <t>Delivery Rate:</t>
  </si>
  <si>
    <r>
      <t xml:space="preserve">$ Towards M&amp;E </t>
    </r>
    <r>
      <rPr>
        <sz val="11"/>
        <color theme="1"/>
        <rFont val="Calibri"/>
        <family val="2"/>
        <scheme val="minor"/>
      </rPr>
      <t>(includes indirect costs)</t>
    </r>
  </si>
  <si>
    <t>% Towards M&amp;E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</si>
  <si>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</si>
  <si>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Table 2 - Output breakdown by UN budget categories</t>
  </si>
  <si>
    <t>OUTCOME. Capacidades mejoradas y descentralizadas para contribuir a una cultura de paz y estabilidad política y social, basadas en la protección de los derechos humanos con un enfoque de género, juventud e interculturalidad.</t>
  </si>
  <si>
    <t>Output 1. Procesos de diálogo político de Alto Nivel o de amplia base descentralizados y fortalecidos.</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</si>
  <si>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</si>
  <si>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</si>
  <si>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</si>
  <si>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</si>
  <si>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</si>
  <si>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</si>
  <si>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</si>
  <si>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</si>
  <si>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</si>
  <si>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2. Sistema descentralizado de prevención y gestión de conflictos sociales mejorado.</t>
  </si>
  <si>
    <t>Output 3. Instrumentos para la protección de los derechos humanos en contexto de conflictos políticos y sociales generados.</t>
  </si>
  <si>
    <t>Additional Costs</t>
  </si>
  <si>
    <t>Additional Cost Totals from Table 1</t>
  </si>
  <si>
    <t xml:space="preserve">Subtotal </t>
  </si>
  <si>
    <t>7% Indirect Costs</t>
  </si>
  <si>
    <t>TOTAL</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</si>
  <si>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</si>
  <si>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</si>
  <si>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</si>
  <si>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</si>
  <si>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</si>
  <si>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</si>
  <si>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</si>
  <si>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</si>
  <si>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For PBSO Use</t>
  </si>
  <si>
    <t>Outcome</t>
  </si>
  <si>
    <t>Outcome Budget</t>
  </si>
  <si>
    <t>Total Outcome Budget Towards SDGs</t>
  </si>
  <si>
    <t>SDG</t>
  </si>
  <si>
    <t>SDG %</t>
  </si>
  <si>
    <t>Total Towards SDG</t>
  </si>
  <si>
    <t>For MPTFO Use</t>
  </si>
  <si>
    <t xml:space="preserve">Sub-Total </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</si>
  <si>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</si>
  <si>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</si>
  <si>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</si>
  <si>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</si>
  <si>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</si>
  <si>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</si>
  <si>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</si>
  <si>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</si>
  <si>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</si>
  <si>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</si>
  <si>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</si>
  <si>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</si>
  <si>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</si>
  <si>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</si>
  <si>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</si>
  <si>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</si>
  <si>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</si>
  <si>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</si>
  <si>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</si>
  <si>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</si>
  <si>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</si>
  <si>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</si>
  <si>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</si>
  <si>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</si>
  <si>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</si>
  <si>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</si>
  <si>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</si>
  <si>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</si>
  <si>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</si>
  <si>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</si>
  <si>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</si>
  <si>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</si>
  <si>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</si>
  <si>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</si>
  <si>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</si>
  <si>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</si>
  <si>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</si>
  <si>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</si>
  <si>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</si>
  <si>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</si>
  <si>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</si>
  <si>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</si>
  <si>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</si>
  <si>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</si>
  <si>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</si>
  <si>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</si>
  <si>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</si>
  <si>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</si>
  <si>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</si>
  <si>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</si>
  <si>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</si>
  <si>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</si>
  <si>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</si>
  <si>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</si>
  <si>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</si>
  <si>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</si>
  <si>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</si>
  <si>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</si>
  <si>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</si>
  <si>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</si>
  <si>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</si>
  <si>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</si>
  <si>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</si>
  <si>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</si>
  <si>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</si>
  <si>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</si>
  <si>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</si>
  <si>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</si>
  <si>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</si>
  <si>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</si>
  <si>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</si>
  <si>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</si>
  <si>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</si>
  <si>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</si>
  <si>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</si>
  <si>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</si>
  <si>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</si>
  <si>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</si>
  <si>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</si>
  <si>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</si>
  <si>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</si>
  <si>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</si>
  <si>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</si>
  <si>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</si>
  <si>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</si>
  <si>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</si>
  <si>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</si>
  <si>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</si>
  <si>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</si>
  <si>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</si>
  <si>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</si>
  <si>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</si>
  <si>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</si>
  <si>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</si>
  <si>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</si>
  <si>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</si>
  <si>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</si>
  <si>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</si>
  <si>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</si>
  <si>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</si>
  <si>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</si>
  <si>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</si>
  <si>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</si>
  <si>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</si>
  <si>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</si>
  <si>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</si>
  <si>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</si>
  <si>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</si>
  <si>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</si>
  <si>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</si>
  <si>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</si>
  <si>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</si>
  <si>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</si>
  <si>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</si>
  <si>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</si>
  <si>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</si>
  <si>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</si>
  <si>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</si>
  <si>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</si>
  <si>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</si>
  <si>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</si>
  <si>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</si>
  <si>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</si>
  <si>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</si>
  <si>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</si>
  <si>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</si>
  <si>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</si>
  <si>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</si>
  <si>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</si>
  <si>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</si>
  <si>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</si>
  <si>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</si>
  <si>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</si>
  <si>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</si>
  <si>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</si>
  <si>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</si>
  <si>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</si>
  <si>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</si>
  <si>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</si>
  <si>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</si>
  <si>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</si>
  <si>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</si>
  <si>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</si>
  <si>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</si>
  <si>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</si>
  <si>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</si>
  <si>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</si>
  <si>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</si>
  <si>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</si>
  <si>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</si>
  <si>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</si>
  <si>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</si>
  <si>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</si>
  <si>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</si>
  <si>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</si>
  <si>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</si>
  <si>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</si>
  <si>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</si>
  <si>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</si>
  <si>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</si>
  <si>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</si>
  <si>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</si>
  <si>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</si>
  <si>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</si>
  <si>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</si>
  <si>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</si>
  <si>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</si>
  <si>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</si>
  <si>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</si>
  <si>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</si>
  <si>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</si>
  <si>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</si>
  <si>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</si>
  <si>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</si>
  <si>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</si>
  <si>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</si>
  <si>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</si>
  <si>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</si>
  <si>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</si>
  <si>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</si>
  <si>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</si>
  <si>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</si>
  <si>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</si>
  <si>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</si>
  <si>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</si>
  <si>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</si>
  <si>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</si>
  <si>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</si>
  <si>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</si>
  <si>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</si>
  <si>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</si>
  <si>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</si>
  <si>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</si>
  <si>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</si>
  <si>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</si>
  <si>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</si>
  <si>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</si>
  <si>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</si>
  <si>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</si>
  <si>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</si>
  <si>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</si>
  <si>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</si>
  <si>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</si>
  <si>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</si>
  <si>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</si>
  <si>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</si>
  <si>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</si>
  <si>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</si>
  <si>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</si>
  <si>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</si>
  <si>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</si>
  <si>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</si>
  <si>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</si>
  <si>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</si>
  <si>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</si>
  <si>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</si>
  <si>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</si>
  <si>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</si>
  <si>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</si>
  <si>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</si>
  <si>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</si>
  <si>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</si>
  <si>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</si>
  <si>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</si>
  <si>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</si>
  <si>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</si>
  <si>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</si>
  <si>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</si>
  <si>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</si>
  <si>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</si>
  <si>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</si>
  <si>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</si>
  <si>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</si>
  <si>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</si>
  <si>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</si>
  <si>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</si>
  <si>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</si>
  <si>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</si>
  <si>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</si>
  <si>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</si>
  <si>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</si>
  <si>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</si>
  <si>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</si>
  <si>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</si>
  <si>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</si>
  <si>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</si>
  <si>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</si>
  <si>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</si>
  <si>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</si>
  <si>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</si>
  <si>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</si>
  <si>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</si>
  <si>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</si>
  <si>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</si>
  <si>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</si>
  <si>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</si>
  <si>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</si>
  <si>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</si>
  <si>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</si>
  <si>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</si>
  <si>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</si>
  <si>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</si>
  <si>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</si>
  <si>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</si>
  <si>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</si>
  <si>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</si>
  <si>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</si>
  <si>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</si>
  <si>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</si>
  <si>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</si>
  <si>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</si>
  <si>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</si>
  <si>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</si>
  <si>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</si>
  <si>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</si>
  <si>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</si>
  <si>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</si>
  <si>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</si>
  <si>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</si>
  <si>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</si>
  <si>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</si>
  <si>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</si>
  <si>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</si>
  <si>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</si>
  <si>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</si>
  <si>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</si>
  <si>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</si>
  <si>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</si>
  <si>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</si>
  <si>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</si>
  <si>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</si>
  <si>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</si>
  <si>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</si>
  <si>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</si>
  <si>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</si>
  <si>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</si>
  <si>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</si>
  <si>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</si>
  <si>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</si>
  <si>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</si>
  <si>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</si>
  <si>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</si>
  <si>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</si>
  <si>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</si>
  <si>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</si>
  <si>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</si>
  <si>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</si>
  <si>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</si>
  <si>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</si>
  <si>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</si>
  <si>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</si>
  <si>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</si>
  <si>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</si>
  <si>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</si>
  <si>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</si>
  <si>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</si>
  <si>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</si>
  <si>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</si>
  <si>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</si>
  <si>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</si>
  <si>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</si>
  <si>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</si>
  <si>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</si>
  <si>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</si>
  <si>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</si>
  <si>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</si>
  <si>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</si>
  <si>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</si>
  <si>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</si>
  <si>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</si>
  <si>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</si>
  <si>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</si>
  <si>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</si>
  <si>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</si>
  <si>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</si>
  <si>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</si>
  <si>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</si>
  <si>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</si>
  <si>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</si>
  <si>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</si>
  <si>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</si>
  <si>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 xml:space="preserve">En  relación a los costos de viajes se está considerando los tickets aéreos y terrestres así como  viáticos tanto para los traslados del equipo del proyecto y socios en las cuatro zonas donde se implementará el proyecto. 
Asimismo, en relación a los costos de contractual services, además de servicios de consultoría, y otros especificados en la descripción de la cuenta, también se considera los gastos para workshops, traslados de participantes, catering, alquiler de salas, etc. para las cuatro zonas donde se implementará el proyecto. 
Finalmente, en este output se carga el % de Staff NOB y UNV por dos especialistas en DDHH y un NOA especialista de programa  correspondiente al preuspuesto de OACNUDH. </t>
  </si>
  <si>
    <t xml:space="preserve">DPC PNUD </t>
  </si>
  <si>
    <t xml:space="preserve">Indirect support costs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</si>
</sst>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quot;$&quot;#,##0.00_);[Red]\(&quot;$&quot;#,##0.00\)"/>
    <numFmt numFmtId="165" formatCode="_(&quot;$&quot;* #,##0.00_);_(&quot;$&quot;* \(#,##0.00\);_(&quot;$&quot;* &quot;-&quot;??_);_(@_)"/>
    <numFmt numFmtId="166" formatCode="#,##0.00;[Red]#,##0.00"/>
  </numFmts>
  <fonts count="28"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0000"/>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
      <sz val="12"/>
      <color rgb="FF000000"/>
      <name val="Calibri"/>
      <family val="2"/>
    </font>
    <font>
      <b/>
      <sz val="16"/>
      <color theme="1"/>
      <name val="Calibri"/>
      <family val="2"/>
      <scheme val="minor"/>
    </font>
    <font>
      <b/>
      <u/>
      <sz val="12"/>
      <color theme="1"/>
      <name val="Calibri"/>
      <family val="2"/>
      <scheme val="minor"/>
    </font>
    <font>
      <b/>
      <sz val="12"/>
      <name val="Calibri"/>
      <family val="2"/>
      <scheme val="minor"/>
    </font>
    <font>
      <sz val="12"/>
      <color theme="4"/>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0"/>
        <bgColor rgb="FF000000"/>
      </patternFill>
    </fill>
  </fills>
  <borders count="5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165" fontId="4" fillId="0" borderId="0" applyFont="0" applyFill="0" applyBorder="0" applyAlignment="0" applyProtection="0"/>
    <xf numFmtId="9" fontId="4" fillId="0" borderId="0" applyFont="0" applyFill="0" applyBorder="0" applyAlignment="0" applyProtection="0"/>
  </cellStyleXfs>
  <cellXfs count="296">
    <xf numFmtId="0" fontId="0" fillId="0" borderId="0" xfId="0"/>
    <xf numFmtId="0" fontId="5" fillId="0" borderId="0" xfId="0" applyFont="1" applyAlignment="1">
      <alignment vertical="center" wrapText="1"/>
    </xf>
    <xf numFmtId="0" fontId="2" fillId="0" borderId="0" xfId="0" applyFont="1" applyAlignment="1">
      <alignment vertical="center" wrapText="1"/>
    </xf>
    <xf numFmtId="0" fontId="2"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165" fontId="2" fillId="0" borderId="0" xfId="0" applyNumberFormat="1" applyFont="1" applyAlignment="1">
      <alignment vertical="center" wrapText="1"/>
    </xf>
    <xf numFmtId="9" fontId="2" fillId="2" borderId="9" xfId="2" applyFont="1" applyFill="1" applyBorder="1" applyAlignment="1">
      <alignment vertical="center" wrapText="1"/>
    </xf>
    <xf numFmtId="0" fontId="2" fillId="2" borderId="12" xfId="0" applyFont="1" applyFill="1" applyBorder="1" applyAlignment="1">
      <alignment vertical="center" wrapText="1"/>
    </xf>
    <xf numFmtId="0" fontId="2" fillId="3" borderId="0" xfId="0" applyFont="1" applyFill="1" applyAlignment="1" applyProtection="1">
      <alignment vertical="center" wrapText="1"/>
      <protection locked="0"/>
    </xf>
    <xf numFmtId="0" fontId="5" fillId="3" borderId="0" xfId="0" applyFont="1" applyFill="1" applyAlignment="1">
      <alignment vertical="center" wrapText="1"/>
    </xf>
    <xf numFmtId="165" fontId="10" fillId="0" borderId="0" xfId="1" applyFont="1" applyFill="1" applyBorder="1" applyAlignment="1" applyProtection="1">
      <alignment vertical="center" wrapText="1"/>
    </xf>
    <xf numFmtId="165" fontId="2" fillId="2" borderId="3" xfId="1" applyFont="1" applyFill="1" applyBorder="1" applyAlignment="1" applyProtection="1">
      <alignment horizontal="center" vertical="center" wrapText="1"/>
    </xf>
    <xf numFmtId="165" fontId="7" fillId="3" borderId="0" xfId="1" applyFont="1" applyFill="1" applyBorder="1" applyAlignment="1" applyProtection="1">
      <alignment vertical="center" wrapText="1"/>
    </xf>
    <xf numFmtId="165" fontId="2" fillId="2" borderId="5" xfId="1" applyFont="1" applyFill="1" applyBorder="1" applyAlignment="1" applyProtection="1">
      <alignment horizontal="center" vertical="center" wrapText="1"/>
    </xf>
    <xf numFmtId="0" fontId="2" fillId="2" borderId="8" xfId="0" applyFont="1" applyFill="1" applyBorder="1" applyAlignment="1">
      <alignment vertical="center" wrapText="1"/>
    </xf>
    <xf numFmtId="165" fontId="2"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165" fontId="2" fillId="3" borderId="0" xfId="2" applyNumberFormat="1" applyFont="1" applyFill="1" applyBorder="1" applyAlignment="1">
      <alignment wrapText="1"/>
    </xf>
    <xf numFmtId="0" fontId="9" fillId="0" borderId="0" xfId="0" applyFont="1" applyAlignment="1">
      <alignment horizontal="center" vertical="center" wrapText="1"/>
    </xf>
    <xf numFmtId="165" fontId="2" fillId="0" borderId="0" xfId="1" applyFont="1" applyFill="1" applyBorder="1" applyAlignment="1" applyProtection="1">
      <alignment vertical="center" wrapText="1"/>
    </xf>
    <xf numFmtId="165"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165" fontId="6" fillId="0" borderId="0" xfId="1" applyFont="1" applyFill="1" applyBorder="1" applyAlignment="1">
      <alignment horizontal="right" vertical="center" wrapText="1"/>
    </xf>
    <xf numFmtId="0" fontId="6" fillId="2" borderId="36" xfId="0" applyFont="1" applyFill="1" applyBorder="1" applyAlignment="1">
      <alignment vertical="center" wrapText="1"/>
    </xf>
    <xf numFmtId="0" fontId="2" fillId="3" borderId="3" xfId="0" applyFont="1" applyFill="1" applyBorder="1" applyAlignment="1" applyProtection="1">
      <alignment horizontal="center" vertical="center" wrapText="1"/>
      <protection locked="0"/>
    </xf>
    <xf numFmtId="0" fontId="5"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9" fontId="0" fillId="2" borderId="3" xfId="2" applyFont="1" applyFill="1" applyBorder="1" applyAlignment="1">
      <alignment vertical="center"/>
    </xf>
    <xf numFmtId="165" fontId="0" fillId="2" borderId="9" xfId="0" applyNumberFormat="1" applyFill="1" applyBorder="1" applyAlignment="1">
      <alignment vertical="center"/>
    </xf>
    <xf numFmtId="165" fontId="0" fillId="2" borderId="14" xfId="0" applyNumberFormat="1" applyFill="1" applyBorder="1" applyAlignment="1">
      <alignment vertical="center"/>
    </xf>
    <xf numFmtId="0" fontId="2" fillId="2" borderId="3" xfId="0" applyFont="1" applyFill="1" applyBorder="1" applyAlignment="1">
      <alignment vertical="center" wrapText="1"/>
    </xf>
    <xf numFmtId="0" fontId="2" fillId="2" borderId="3" xfId="0" applyFont="1" applyFill="1" applyBorder="1" applyAlignment="1">
      <alignment horizontal="center" vertical="center" wrapText="1"/>
    </xf>
    <xf numFmtId="165" fontId="2" fillId="2" borderId="3" xfId="1" applyFont="1" applyFill="1" applyBorder="1" applyAlignment="1" applyProtection="1">
      <alignment vertical="center" wrapText="1"/>
    </xf>
    <xf numFmtId="165" fontId="2" fillId="2" borderId="4" xfId="1" applyFont="1" applyFill="1" applyBorder="1" applyAlignment="1" applyProtection="1">
      <alignment vertical="center" wrapText="1"/>
    </xf>
    <xf numFmtId="165"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8" xfId="0" applyFont="1" applyFill="1" applyBorder="1" applyAlignment="1">
      <alignment horizontal="left" vertical="center" wrapText="1"/>
    </xf>
    <xf numFmtId="165" fontId="2" fillId="2" borderId="16" xfId="0" applyNumberFormat="1" applyFont="1" applyFill="1" applyBorder="1" applyAlignment="1">
      <alignment vertical="center" wrapText="1"/>
    </xf>
    <xf numFmtId="0" fontId="3" fillId="2" borderId="8" xfId="0" applyFont="1" applyFill="1" applyBorder="1" applyAlignment="1">
      <alignment horizontal="left" vertical="center" wrapText="1"/>
    </xf>
    <xf numFmtId="165" fontId="2"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165" fontId="2" fillId="2" borderId="14" xfId="1" applyFont="1" applyFill="1" applyBorder="1" applyAlignment="1" applyProtection="1">
      <alignment vertical="center" wrapText="1"/>
    </xf>
    <xf numFmtId="0" fontId="2" fillId="2" borderId="36" xfId="0" applyFont="1" applyFill="1" applyBorder="1" applyAlignment="1">
      <alignment vertical="center" wrapText="1"/>
    </xf>
    <xf numFmtId="0" fontId="2" fillId="2" borderId="32" xfId="0" applyFont="1" applyFill="1" applyBorder="1" applyAlignment="1">
      <alignment vertical="center" wrapText="1"/>
    </xf>
    <xf numFmtId="165" fontId="2" fillId="2" borderId="37" xfId="1" applyFont="1" applyFill="1" applyBorder="1" applyAlignment="1" applyProtection="1">
      <alignment vertical="center" wrapText="1"/>
    </xf>
    <xf numFmtId="165" fontId="2" fillId="4" borderId="3" xfId="1" applyFont="1" applyFill="1" applyBorder="1" applyAlignment="1" applyProtection="1">
      <alignment vertical="center" wrapText="1"/>
    </xf>
    <xf numFmtId="9" fontId="2" fillId="3" borderId="9" xfId="2" applyFont="1" applyFill="1" applyBorder="1" applyAlignment="1" applyProtection="1">
      <alignment vertical="center" wrapText="1"/>
      <protection locked="0"/>
    </xf>
    <xf numFmtId="9" fontId="2" fillId="3" borderId="31" xfId="2" applyFont="1" applyFill="1" applyBorder="1" applyAlignment="1" applyProtection="1">
      <alignment vertical="center" wrapText="1"/>
      <protection locked="0"/>
    </xf>
    <xf numFmtId="9" fontId="2" fillId="3" borderId="31" xfId="2" applyFont="1" applyFill="1" applyBorder="1" applyAlignment="1" applyProtection="1">
      <alignment horizontal="right" vertical="center" wrapText="1"/>
      <protection locked="0"/>
    </xf>
    <xf numFmtId="9" fontId="0" fillId="0" borderId="0" xfId="2" applyFont="1"/>
    <xf numFmtId="0" fontId="3"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7" fillId="2" borderId="8" xfId="0" applyFont="1" applyFill="1" applyBorder="1" applyAlignment="1">
      <alignment vertical="center" wrapText="1"/>
    </xf>
    <xf numFmtId="0" fontId="7" fillId="2" borderId="12" xfId="0" applyFont="1" applyFill="1" applyBorder="1" applyAlignment="1">
      <alignment vertical="center" wrapText="1"/>
    </xf>
    <xf numFmtId="0" fontId="7" fillId="2" borderId="8" xfId="0" applyFont="1" applyFill="1" applyBorder="1" applyAlignment="1" applyProtection="1">
      <alignment vertical="center" wrapText="1"/>
      <protection locked="0"/>
    </xf>
    <xf numFmtId="165" fontId="2" fillId="2" borderId="35" xfId="0" applyNumberFormat="1" applyFont="1" applyFill="1" applyBorder="1" applyAlignment="1">
      <alignment wrapText="1"/>
    </xf>
    <xf numFmtId="165" fontId="2" fillId="2" borderId="9" xfId="0" applyNumberFormat="1" applyFont="1" applyFill="1" applyBorder="1" applyAlignment="1">
      <alignment wrapText="1"/>
    </xf>
    <xf numFmtId="165" fontId="2" fillId="2" borderId="14" xfId="0" applyNumberFormat="1" applyFont="1" applyFill="1" applyBorder="1" applyAlignment="1">
      <alignment wrapText="1"/>
    </xf>
    <xf numFmtId="0" fontId="2" fillId="2" borderId="11" xfId="0" applyFont="1" applyFill="1" applyBorder="1" applyAlignment="1">
      <alignment horizontal="center" wrapText="1"/>
    </xf>
    <xf numFmtId="165" fontId="2" fillId="2" borderId="47" xfId="1" applyFont="1" applyFill="1" applyBorder="1" applyAlignment="1">
      <alignment wrapText="1"/>
    </xf>
    <xf numFmtId="165" fontId="2" fillId="2" borderId="29" xfId="0" applyNumberFormat="1" applyFont="1" applyFill="1" applyBorder="1" applyAlignment="1">
      <alignment wrapText="1"/>
    </xf>
    <xf numFmtId="165" fontId="2" fillId="2" borderId="3" xfId="1" applyFont="1" applyFill="1" applyBorder="1" applyAlignment="1">
      <alignment wrapText="1"/>
    </xf>
    <xf numFmtId="165" fontId="2" fillId="2" borderId="12" xfId="1" applyFont="1" applyFill="1" applyBorder="1" applyAlignment="1" applyProtection="1">
      <alignment wrapText="1"/>
    </xf>
    <xf numFmtId="165" fontId="2" fillId="2" borderId="13" xfId="1" applyFont="1" applyFill="1" applyBorder="1" applyAlignment="1">
      <alignment wrapText="1"/>
    </xf>
    <xf numFmtId="10" fontId="2" fillId="2" borderId="9" xfId="2" applyNumberFormat="1" applyFont="1" applyFill="1" applyBorder="1" applyAlignment="1" applyProtection="1">
      <alignment wrapText="1"/>
    </xf>
    <xf numFmtId="165" fontId="14" fillId="0" borderId="0" xfId="1" applyFont="1" applyBorder="1" applyAlignment="1">
      <alignment wrapText="1"/>
    </xf>
    <xf numFmtId="165" fontId="0" fillId="0" borderId="0" xfId="1" applyFont="1" applyBorder="1" applyAlignment="1">
      <alignment wrapText="1"/>
    </xf>
    <xf numFmtId="165" fontId="0" fillId="0" borderId="0" xfId="1" applyFont="1" applyFill="1" applyBorder="1" applyAlignment="1">
      <alignment wrapText="1"/>
    </xf>
    <xf numFmtId="165" fontId="2" fillId="3" borderId="0" xfId="1" applyFont="1" applyFill="1" applyBorder="1" applyAlignment="1" applyProtection="1">
      <alignment vertical="center" wrapText="1"/>
      <protection locked="0"/>
    </xf>
    <xf numFmtId="165" fontId="2" fillId="3" borderId="0" xfId="1" applyFont="1" applyFill="1" applyBorder="1" applyAlignment="1">
      <alignment vertical="center" wrapText="1"/>
    </xf>
    <xf numFmtId="165" fontId="2" fillId="3" borderId="0" xfId="1" applyFont="1" applyFill="1" applyBorder="1" applyAlignment="1" applyProtection="1">
      <alignment horizontal="right" vertical="center" wrapText="1"/>
      <protection locked="0"/>
    </xf>
    <xf numFmtId="165" fontId="2" fillId="0" borderId="0" xfId="1" applyFont="1" applyFill="1" applyBorder="1" applyAlignment="1">
      <alignment vertical="center" wrapText="1"/>
    </xf>
    <xf numFmtId="165" fontId="17" fillId="8" borderId="3" xfId="0" applyNumberFormat="1" applyFont="1" applyFill="1" applyBorder="1" applyAlignment="1">
      <alignment horizontal="center" vertical="center" wrapText="1"/>
    </xf>
    <xf numFmtId="165" fontId="2" fillId="3" borderId="0" xfId="1" applyFont="1" applyFill="1" applyBorder="1" applyAlignment="1" applyProtection="1">
      <alignment horizontal="center" vertical="center" wrapText="1"/>
    </xf>
    <xf numFmtId="165" fontId="2" fillId="3" borderId="0" xfId="1" applyFont="1" applyFill="1" applyBorder="1" applyAlignment="1" applyProtection="1">
      <alignment vertical="center" wrapText="1"/>
    </xf>
    <xf numFmtId="165" fontId="12" fillId="3" borderId="0" xfId="1" applyFont="1" applyFill="1" applyBorder="1" applyAlignment="1">
      <alignment horizontal="left" wrapText="1"/>
    </xf>
    <xf numFmtId="165" fontId="2" fillId="2" borderId="28" xfId="0" applyNumberFormat="1" applyFont="1" applyFill="1" applyBorder="1" applyAlignment="1">
      <alignment vertical="center" wrapText="1"/>
    </xf>
    <xf numFmtId="165" fontId="0" fillId="2" borderId="16" xfId="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165" fontId="3" fillId="2" borderId="13" xfId="0" applyNumberFormat="1" applyFont="1" applyFill="1" applyBorder="1"/>
    <xf numFmtId="165" fontId="2" fillId="2" borderId="4" xfId="2" applyNumberFormat="1" applyFont="1" applyFill="1" applyBorder="1" applyAlignment="1">
      <alignment vertical="center" wrapText="1"/>
    </xf>
    <xf numFmtId="165" fontId="3" fillId="2" borderId="48" xfId="0" applyNumberFormat="1" applyFont="1" applyFill="1" applyBorder="1"/>
    <xf numFmtId="0" fontId="0" fillId="2" borderId="14" xfId="0" applyFill="1" applyBorder="1"/>
    <xf numFmtId="165" fontId="14" fillId="3" borderId="0" xfId="1" applyFont="1" applyFill="1" applyBorder="1" applyAlignment="1">
      <alignment wrapText="1"/>
    </xf>
    <xf numFmtId="165" fontId="0" fillId="3" borderId="0" xfId="1" applyFont="1" applyFill="1" applyBorder="1" applyAlignment="1">
      <alignment wrapText="1"/>
    </xf>
    <xf numFmtId="165" fontId="2" fillId="3" borderId="3" xfId="1" applyFont="1" applyFill="1" applyBorder="1" applyAlignment="1" applyProtection="1">
      <alignment horizontal="center" vertical="center" wrapText="1"/>
    </xf>
    <xf numFmtId="165" fontId="17" fillId="9" borderId="3" xfId="0" applyNumberFormat="1" applyFont="1" applyFill="1" applyBorder="1" applyAlignment="1">
      <alignment horizontal="center" vertical="center" wrapText="1"/>
    </xf>
    <xf numFmtId="165" fontId="0" fillId="3" borderId="0" xfId="1" applyFont="1" applyFill="1" applyBorder="1" applyAlignment="1">
      <alignment vertical="center" wrapText="1"/>
    </xf>
    <xf numFmtId="9" fontId="0" fillId="3" borderId="0" xfId="2" applyFont="1" applyFill="1" applyBorder="1" applyAlignment="1">
      <alignment wrapText="1"/>
    </xf>
    <xf numFmtId="0" fontId="1" fillId="2" borderId="3" xfId="0" applyFont="1" applyFill="1" applyBorder="1" applyAlignment="1">
      <alignment horizontal="center" vertical="center" wrapText="1"/>
    </xf>
    <xf numFmtId="0" fontId="11" fillId="6" borderId="6" xfId="0" applyFont="1" applyFill="1" applyBorder="1" applyAlignment="1">
      <alignment vertical="top" wrapText="1"/>
    </xf>
    <xf numFmtId="0" fontId="2" fillId="0" borderId="0" xfId="0" applyFont="1" applyAlignment="1">
      <alignment wrapText="1"/>
    </xf>
    <xf numFmtId="0" fontId="2" fillId="0" borderId="0" xfId="0" applyFont="1" applyAlignment="1">
      <alignment horizontal="center" vertical="center" wrapText="1"/>
    </xf>
    <xf numFmtId="165" fontId="2" fillId="2" borderId="5" xfId="1" applyFont="1" applyFill="1" applyBorder="1" applyAlignment="1" applyProtection="1">
      <alignment horizontal="center" vertical="center" wrapText="1"/>
      <protection locked="0"/>
    </xf>
    <xf numFmtId="0" fontId="2" fillId="2" borderId="5" xfId="0" applyFont="1" applyFill="1" applyBorder="1" applyAlignment="1">
      <alignment horizontal="center" vertical="center" wrapText="1"/>
    </xf>
    <xf numFmtId="0" fontId="3" fillId="0" borderId="0" xfId="0" applyFont="1" applyAlignment="1">
      <alignment wrapText="1"/>
    </xf>
    <xf numFmtId="0" fontId="3" fillId="0" borderId="1" xfId="0" applyFont="1" applyBorder="1" applyAlignment="1">
      <alignment wrapText="1"/>
    </xf>
    <xf numFmtId="0" fontId="13" fillId="0" borderId="0" xfId="0" applyFont="1" applyAlignment="1">
      <alignment vertical="center" wrapText="1"/>
    </xf>
    <xf numFmtId="0" fontId="14" fillId="0" borderId="0" xfId="0" applyFont="1" applyAlignment="1">
      <alignment vertical="center" wrapText="1"/>
    </xf>
    <xf numFmtId="0" fontId="2" fillId="3" borderId="0" xfId="0" applyFont="1" applyFill="1" applyAlignment="1">
      <alignment horizontal="left" vertical="center" wrapText="1"/>
    </xf>
    <xf numFmtId="0" fontId="2" fillId="2" borderId="13" xfId="0" applyFont="1" applyFill="1" applyBorder="1" applyAlignment="1">
      <alignment horizontal="left" vertical="center" wrapText="1"/>
    </xf>
    <xf numFmtId="165" fontId="2" fillId="2" borderId="13" xfId="0" applyNumberFormat="1" applyFont="1" applyFill="1" applyBorder="1" applyAlignment="1">
      <alignment horizontal="center" vertical="center" wrapText="1"/>
    </xf>
    <xf numFmtId="165" fontId="2" fillId="2" borderId="13" xfId="0" applyNumberFormat="1" applyFont="1" applyFill="1" applyBorder="1" applyAlignment="1">
      <alignment vertical="center" wrapText="1"/>
    </xf>
    <xf numFmtId="165" fontId="2" fillId="2" borderId="36" xfId="0" applyNumberFormat="1" applyFont="1" applyFill="1" applyBorder="1" applyAlignment="1">
      <alignment vertical="center" wrapText="1"/>
    </xf>
    <xf numFmtId="165" fontId="2" fillId="2" borderId="3" xfId="0" applyNumberFormat="1" applyFont="1" applyFill="1" applyBorder="1" applyAlignment="1">
      <alignment vertical="center" wrapText="1"/>
    </xf>
    <xf numFmtId="165" fontId="2" fillId="4" borderId="3" xfId="1" applyFont="1" applyFill="1" applyBorder="1" applyAlignment="1">
      <alignment vertical="center" wrapText="1"/>
    </xf>
    <xf numFmtId="165" fontId="2" fillId="3" borderId="4" xfId="1" applyFont="1" applyFill="1" applyBorder="1" applyAlignment="1" applyProtection="1">
      <alignment vertical="center" wrapText="1"/>
    </xf>
    <xf numFmtId="165" fontId="2" fillId="3" borderId="1" xfId="1" applyFont="1" applyFill="1" applyBorder="1" applyAlignment="1">
      <alignment vertical="center" wrapText="1"/>
    </xf>
    <xf numFmtId="165" fontId="2" fillId="3" borderId="1" xfId="0" applyNumberFormat="1" applyFont="1" applyFill="1" applyBorder="1" applyAlignment="1">
      <alignment vertical="center" wrapText="1"/>
    </xf>
    <xf numFmtId="165" fontId="2" fillId="3" borderId="2" xfId="0" applyNumberFormat="1" applyFont="1" applyFill="1" applyBorder="1" applyAlignment="1">
      <alignment vertical="center" wrapText="1"/>
    </xf>
    <xf numFmtId="0" fontId="2" fillId="2" borderId="11" xfId="0" applyFont="1" applyFill="1" applyBorder="1" applyAlignment="1">
      <alignment horizontal="center" vertical="center" wrapText="1"/>
    </xf>
    <xf numFmtId="165" fontId="2" fillId="2" borderId="35" xfId="0" applyNumberFormat="1" applyFont="1" applyFill="1" applyBorder="1" applyAlignment="1">
      <alignment vertical="center" wrapText="1"/>
    </xf>
    <xf numFmtId="165" fontId="2" fillId="2" borderId="9" xfId="0" applyNumberFormat="1" applyFont="1" applyFill="1" applyBorder="1" applyAlignment="1">
      <alignment vertical="center" wrapText="1"/>
    </xf>
    <xf numFmtId="165" fontId="1" fillId="0" borderId="3" xfId="1" applyFont="1" applyBorder="1" applyAlignment="1" applyProtection="1">
      <alignment horizontal="center" vertical="center" wrapText="1"/>
      <protection locked="0"/>
    </xf>
    <xf numFmtId="165" fontId="1" fillId="2" borderId="3" xfId="1" applyFont="1" applyFill="1" applyBorder="1" applyAlignment="1" applyProtection="1">
      <alignment horizontal="center" vertical="center" wrapText="1"/>
    </xf>
    <xf numFmtId="9" fontId="1" fillId="0" borderId="3" xfId="2" applyFont="1" applyBorder="1" applyAlignment="1" applyProtection="1">
      <alignment horizontal="center" vertical="center" wrapText="1"/>
      <protection locked="0"/>
    </xf>
    <xf numFmtId="165" fontId="1" fillId="3" borderId="3" xfId="1" applyFont="1" applyFill="1" applyBorder="1" applyAlignment="1" applyProtection="1">
      <alignment horizontal="center" vertical="center" wrapText="1"/>
      <protection locked="0"/>
    </xf>
    <xf numFmtId="49" fontId="1" fillId="0" borderId="3" xfId="1" applyNumberFormat="1" applyFont="1" applyBorder="1" applyAlignment="1" applyProtection="1">
      <alignment horizontal="left" wrapText="1"/>
      <protection locked="0"/>
    </xf>
    <xf numFmtId="165" fontId="1" fillId="0" borderId="0" xfId="1" applyFont="1" applyFill="1" applyBorder="1" applyAlignment="1" applyProtection="1">
      <alignment horizontal="center" vertical="center" wrapText="1"/>
    </xf>
    <xf numFmtId="49" fontId="1" fillId="3" borderId="3" xfId="1" applyNumberFormat="1" applyFont="1" applyFill="1" applyBorder="1" applyAlignment="1" applyProtection="1">
      <alignment horizontal="left" wrapText="1"/>
      <protection locked="0"/>
    </xf>
    <xf numFmtId="0" fontId="1" fillId="3" borderId="0" xfId="0" applyFont="1" applyFill="1" applyAlignment="1" applyProtection="1">
      <alignment vertical="center" wrapText="1"/>
      <protection locked="0"/>
    </xf>
    <xf numFmtId="165" fontId="1" fillId="3" borderId="0" xfId="1" applyFont="1" applyFill="1" applyBorder="1" applyAlignment="1" applyProtection="1">
      <alignment vertical="center" wrapText="1"/>
      <protection locked="0"/>
    </xf>
    <xf numFmtId="0" fontId="1" fillId="3" borderId="3" xfId="0" applyFont="1" applyFill="1" applyBorder="1" applyAlignment="1" applyProtection="1">
      <alignment vertical="center" wrapText="1"/>
      <protection locked="0"/>
    </xf>
    <xf numFmtId="165" fontId="1" fillId="0" borderId="3" xfId="1" applyFont="1" applyBorder="1" applyAlignment="1" applyProtection="1">
      <alignment vertical="center" wrapText="1"/>
      <protection locked="0"/>
    </xf>
    <xf numFmtId="165" fontId="1" fillId="2" borderId="3" xfId="1" applyFont="1" applyFill="1" applyBorder="1" applyAlignment="1" applyProtection="1">
      <alignment vertical="center" wrapText="1"/>
    </xf>
    <xf numFmtId="165" fontId="1" fillId="3" borderId="3" xfId="1" applyFont="1" applyFill="1" applyBorder="1" applyAlignment="1" applyProtection="1">
      <alignment vertical="center" wrapText="1"/>
      <protection locked="0"/>
    </xf>
    <xf numFmtId="49" fontId="1" fillId="0" borderId="3" xfId="0" applyNumberFormat="1" applyFont="1" applyBorder="1" applyAlignment="1" applyProtection="1">
      <alignment horizontal="left" wrapText="1"/>
      <protection locked="0"/>
    </xf>
    <xf numFmtId="0" fontId="1" fillId="3" borderId="2" xfId="0" applyFont="1" applyFill="1" applyBorder="1" applyAlignment="1" applyProtection="1">
      <alignment vertical="center" wrapText="1"/>
      <protection locked="0"/>
    </xf>
    <xf numFmtId="0" fontId="1" fillId="2" borderId="8" xfId="0" applyFont="1" applyFill="1" applyBorder="1" applyAlignment="1">
      <alignment vertical="center" wrapText="1"/>
    </xf>
    <xf numFmtId="165" fontId="1" fillId="2" borderId="3" xfId="0" applyNumberFormat="1" applyFont="1" applyFill="1" applyBorder="1" applyAlignment="1">
      <alignment vertical="center" wrapText="1"/>
    </xf>
    <xf numFmtId="165" fontId="1" fillId="2" borderId="9" xfId="0" applyNumberFormat="1" applyFont="1" applyFill="1" applyBorder="1" applyAlignment="1">
      <alignment vertical="center" wrapText="1"/>
    </xf>
    <xf numFmtId="165" fontId="1" fillId="0" borderId="0" xfId="1" applyFont="1" applyFill="1" applyBorder="1" applyAlignment="1" applyProtection="1">
      <alignment vertical="center" wrapText="1"/>
      <protection locked="0"/>
    </xf>
    <xf numFmtId="0" fontId="1" fillId="3" borderId="0" xfId="0" applyFont="1" applyFill="1" applyAlignment="1">
      <alignment vertical="center" wrapText="1"/>
    </xf>
    <xf numFmtId="0" fontId="1" fillId="0" borderId="0" xfId="0" applyFont="1" applyAlignment="1" applyProtection="1">
      <alignment vertical="center" wrapText="1"/>
      <protection locked="0"/>
    </xf>
    <xf numFmtId="0" fontId="1" fillId="0" borderId="0" xfId="0" applyFont="1" applyAlignment="1">
      <alignment vertical="center" wrapText="1"/>
    </xf>
    <xf numFmtId="165" fontId="1" fillId="0" borderId="36" xfId="0" applyNumberFormat="1" applyFont="1" applyBorder="1" applyAlignment="1" applyProtection="1">
      <alignment vertical="center" wrapText="1"/>
      <protection locked="0"/>
    </xf>
    <xf numFmtId="165" fontId="1" fillId="3" borderId="36" xfId="1" applyFont="1" applyFill="1" applyBorder="1" applyAlignment="1" applyProtection="1">
      <alignment horizontal="center" vertical="center" wrapText="1"/>
      <protection locked="0"/>
    </xf>
    <xf numFmtId="165" fontId="1" fillId="0" borderId="3" xfId="0" applyNumberFormat="1" applyFont="1" applyBorder="1" applyAlignment="1" applyProtection="1">
      <alignment vertical="center" wrapText="1"/>
      <protection locked="0"/>
    </xf>
    <xf numFmtId="165" fontId="1" fillId="2" borderId="36" xfId="0" applyNumberFormat="1" applyFont="1" applyFill="1" applyBorder="1" applyAlignment="1">
      <alignment vertical="center" wrapText="1"/>
    </xf>
    <xf numFmtId="165" fontId="1" fillId="3" borderId="0" xfId="1" applyFont="1" applyFill="1" applyBorder="1" applyAlignment="1" applyProtection="1">
      <alignment vertical="center" wrapText="1"/>
    </xf>
    <xf numFmtId="165" fontId="1" fillId="2" borderId="8" xfId="1" applyFont="1" applyFill="1" applyBorder="1" applyAlignment="1" applyProtection="1">
      <alignment vertical="center" wrapText="1"/>
    </xf>
    <xf numFmtId="165" fontId="1" fillId="3" borderId="0" xfId="0" applyNumberFormat="1" applyFont="1" applyFill="1" applyAlignment="1">
      <alignment vertical="center" wrapText="1"/>
    </xf>
    <xf numFmtId="0" fontId="1" fillId="3" borderId="0" xfId="0" applyFont="1" applyFill="1" applyAlignment="1">
      <alignment horizontal="center" vertical="center" wrapText="1"/>
    </xf>
    <xf numFmtId="0" fontId="1" fillId="0" borderId="0" xfId="0" applyFont="1"/>
    <xf numFmtId="165" fontId="1" fillId="2" borderId="36" xfId="0" applyNumberFormat="1" applyFont="1" applyFill="1" applyBorder="1" applyAlignment="1">
      <alignment wrapText="1"/>
    </xf>
    <xf numFmtId="165" fontId="1" fillId="2" borderId="13" xfId="0" applyNumberFormat="1" applyFont="1" applyFill="1" applyBorder="1" applyAlignment="1">
      <alignment wrapText="1"/>
    </xf>
    <xf numFmtId="165" fontId="1" fillId="2" borderId="46" xfId="1" applyFont="1" applyFill="1" applyBorder="1" applyAlignment="1" applyProtection="1">
      <alignment wrapText="1"/>
    </xf>
    <xf numFmtId="165" fontId="1" fillId="2" borderId="8" xfId="1" applyFont="1" applyFill="1" applyBorder="1" applyAlignment="1" applyProtection="1">
      <alignment wrapText="1"/>
    </xf>
    <xf numFmtId="0" fontId="1" fillId="2" borderId="16" xfId="0" applyFont="1" applyFill="1" applyBorder="1"/>
    <xf numFmtId="165" fontId="1" fillId="2" borderId="3" xfId="1" applyFont="1" applyFill="1" applyBorder="1" applyAlignment="1">
      <alignment vertical="center" wrapText="1"/>
    </xf>
    <xf numFmtId="43" fontId="1" fillId="0" borderId="0" xfId="0" applyNumberFormat="1" applyFont="1" applyAlignment="1">
      <alignment vertical="center" wrapText="1"/>
    </xf>
    <xf numFmtId="43" fontId="1" fillId="3" borderId="0" xfId="0" applyNumberFormat="1" applyFont="1" applyFill="1" applyAlignment="1">
      <alignment vertical="center" wrapText="1"/>
    </xf>
    <xf numFmtId="43" fontId="2" fillId="0" borderId="0" xfId="0" applyNumberFormat="1" applyFont="1" applyAlignment="1" applyProtection="1">
      <alignment vertical="center" wrapText="1"/>
      <protection locked="0"/>
    </xf>
    <xf numFmtId="165" fontId="1" fillId="3" borderId="3" xfId="1" applyFont="1" applyFill="1" applyBorder="1" applyAlignment="1" applyProtection="1">
      <alignment horizontal="left" vertical="center" wrapText="1"/>
      <protection locked="0"/>
    </xf>
    <xf numFmtId="166" fontId="1" fillId="0" borderId="3" xfId="0" applyNumberFormat="1" applyFont="1" applyBorder="1" applyAlignment="1" applyProtection="1">
      <alignment vertical="center" wrapText="1"/>
      <protection locked="0"/>
    </xf>
    <xf numFmtId="166" fontId="1" fillId="3" borderId="36" xfId="1" applyNumberFormat="1" applyFont="1" applyFill="1" applyBorder="1" applyAlignment="1" applyProtection="1">
      <alignment vertical="center" wrapText="1"/>
      <protection locked="0"/>
    </xf>
    <xf numFmtId="166" fontId="1" fillId="3" borderId="3" xfId="1" applyNumberFormat="1" applyFont="1" applyFill="1" applyBorder="1" applyAlignment="1" applyProtection="1">
      <alignment vertical="center" wrapText="1"/>
      <protection locked="0"/>
    </xf>
    <xf numFmtId="166" fontId="1" fillId="3" borderId="36" xfId="1" applyNumberFormat="1" applyFont="1" applyFill="1" applyBorder="1" applyAlignment="1" applyProtection="1">
      <alignment horizontal="right" vertical="center" wrapText="1"/>
      <protection locked="0"/>
    </xf>
    <xf numFmtId="166" fontId="1" fillId="3" borderId="3" xfId="1" applyNumberFormat="1" applyFont="1" applyFill="1" applyBorder="1" applyAlignment="1" applyProtection="1">
      <alignment horizontal="right" vertical="center" wrapText="1"/>
      <protection locked="0"/>
    </xf>
    <xf numFmtId="166" fontId="1" fillId="0" borderId="3" xfId="0" applyNumberFormat="1" applyFont="1" applyBorder="1" applyAlignment="1" applyProtection="1">
      <alignment horizontal="right" vertical="center" wrapText="1"/>
      <protection locked="0"/>
    </xf>
    <xf numFmtId="166" fontId="23" fillId="0" borderId="36" xfId="0" applyNumberFormat="1" applyFont="1" applyBorder="1" applyAlignment="1">
      <alignment wrapText="1"/>
    </xf>
    <xf numFmtId="164" fontId="1" fillId="0" borderId="3" xfId="1" applyNumberFormat="1" applyFont="1" applyBorder="1" applyAlignment="1" applyProtection="1">
      <alignment horizontal="right" vertical="center" wrapText="1"/>
      <protection locked="0"/>
    </xf>
    <xf numFmtId="164" fontId="1" fillId="0" borderId="3" xfId="1" applyNumberFormat="1" applyFont="1" applyBorder="1" applyAlignment="1" applyProtection="1">
      <alignment vertical="center" wrapText="1"/>
      <protection locked="0"/>
    </xf>
    <xf numFmtId="0" fontId="23" fillId="0" borderId="3" xfId="0" applyFont="1" applyBorder="1" applyAlignment="1">
      <alignment wrapText="1"/>
    </xf>
    <xf numFmtId="164" fontId="23" fillId="0" borderId="36" xfId="0" applyNumberFormat="1" applyFont="1" applyBorder="1" applyAlignment="1">
      <alignment vertical="center" wrapText="1"/>
    </xf>
    <xf numFmtId="9" fontId="2" fillId="3" borderId="0" xfId="0" applyNumberFormat="1" applyFont="1" applyFill="1" applyAlignment="1">
      <alignment vertical="center" wrapText="1"/>
    </xf>
    <xf numFmtId="165" fontId="1" fillId="0" borderId="0" xfId="0" applyNumberFormat="1" applyFont="1" applyAlignment="1">
      <alignment vertical="center" wrapText="1"/>
    </xf>
    <xf numFmtId="165" fontId="1" fillId="3" borderId="36" xfId="1" applyFont="1" applyFill="1" applyBorder="1" applyAlignment="1" applyProtection="1">
      <alignment vertical="center" wrapText="1"/>
      <protection locked="0"/>
    </xf>
    <xf numFmtId="10" fontId="1" fillId="0" borderId="0" xfId="2" applyNumberFormat="1" applyFont="1" applyAlignment="1">
      <alignment vertical="center" wrapText="1"/>
    </xf>
    <xf numFmtId="10" fontId="1" fillId="0" borderId="0" xfId="2" applyNumberFormat="1" applyFont="1" applyAlignment="1">
      <alignment horizontal="center" vertical="center" wrapText="1"/>
    </xf>
    <xf numFmtId="9" fontId="2" fillId="0" borderId="0" xfId="2" applyFont="1" applyAlignment="1">
      <alignment horizontal="center" vertical="center" wrapText="1"/>
    </xf>
    <xf numFmtId="0" fontId="25" fillId="0" borderId="0" xfId="0" applyFont="1" applyAlignment="1">
      <alignment horizontal="center" vertical="center" wrapText="1"/>
    </xf>
    <xf numFmtId="164" fontId="1" fillId="0" borderId="3" xfId="0" applyNumberFormat="1" applyFont="1" applyBorder="1" applyAlignment="1" applyProtection="1">
      <alignment vertical="center" wrapText="1"/>
      <protection locked="0"/>
    </xf>
    <xf numFmtId="0" fontId="1" fillId="2" borderId="32" xfId="0" applyFont="1" applyFill="1" applyBorder="1" applyAlignment="1">
      <alignment vertical="center" wrapText="1"/>
    </xf>
    <xf numFmtId="165" fontId="1" fillId="2" borderId="47" xfId="0" applyNumberFormat="1" applyFont="1" applyFill="1" applyBorder="1" applyAlignment="1">
      <alignment vertical="center" wrapText="1"/>
    </xf>
    <xf numFmtId="165" fontId="1" fillId="2" borderId="31" xfId="0" applyNumberFormat="1" applyFont="1" applyFill="1" applyBorder="1" applyAlignment="1">
      <alignment vertical="center" wrapText="1"/>
    </xf>
    <xf numFmtId="0" fontId="2" fillId="2" borderId="51" xfId="0" applyFont="1" applyFill="1" applyBorder="1" applyAlignment="1">
      <alignment vertical="center" wrapText="1"/>
    </xf>
    <xf numFmtId="165" fontId="2" fillId="2" borderId="52" xfId="0" applyNumberFormat="1" applyFont="1" applyFill="1" applyBorder="1" applyAlignment="1">
      <alignment vertical="center" wrapText="1"/>
    </xf>
    <xf numFmtId="165" fontId="2" fillId="2" borderId="53" xfId="0" applyNumberFormat="1" applyFont="1" applyFill="1" applyBorder="1" applyAlignment="1">
      <alignment vertical="center" wrapText="1"/>
    </xf>
    <xf numFmtId="165" fontId="10" fillId="3" borderId="0" xfId="1" applyFont="1" applyFill="1" applyBorder="1" applyAlignment="1" applyProtection="1">
      <alignment vertical="center" wrapText="1"/>
      <protection locked="0"/>
    </xf>
    <xf numFmtId="49" fontId="1" fillId="0" borderId="3" xfId="0" applyNumberFormat="1"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0" fillId="0" borderId="0" xfId="0" applyAlignment="1">
      <alignment vertical="center" wrapText="1"/>
    </xf>
    <xf numFmtId="9" fontId="27" fillId="3" borderId="0" xfId="2" applyFont="1" applyFill="1" applyAlignment="1">
      <alignment vertical="center" wrapText="1"/>
    </xf>
    <xf numFmtId="10" fontId="2" fillId="0" borderId="0" xfId="2" applyNumberFormat="1" applyFont="1" applyAlignment="1">
      <alignment horizontal="center" vertical="center" wrapText="1"/>
    </xf>
    <xf numFmtId="9" fontId="5" fillId="0" borderId="0" xfId="2" applyFont="1" applyAlignment="1">
      <alignment vertical="center" wrapText="1"/>
    </xf>
    <xf numFmtId="0" fontId="20" fillId="0" borderId="0" xfId="0" applyFont="1" applyAlignment="1">
      <alignment horizontal="left" vertical="top" wrapText="1"/>
    </xf>
    <xf numFmtId="49" fontId="1" fillId="0" borderId="5" xfId="1" applyNumberFormat="1" applyFont="1" applyBorder="1" applyAlignment="1" applyProtection="1">
      <alignment horizontal="left" vertical="center" wrapText="1"/>
      <protection locked="0"/>
    </xf>
    <xf numFmtId="49" fontId="1" fillId="0" borderId="47" xfId="1" applyNumberFormat="1" applyFont="1" applyBorder="1" applyAlignment="1" applyProtection="1">
      <alignment horizontal="left" vertical="center" wrapText="1"/>
      <protection locked="0"/>
    </xf>
    <xf numFmtId="49" fontId="1" fillId="0" borderId="36" xfId="1" applyNumberFormat="1" applyFont="1" applyBorder="1" applyAlignment="1" applyProtection="1">
      <alignment horizontal="left" vertical="center" wrapText="1"/>
      <protection locked="0"/>
    </xf>
    <xf numFmtId="0" fontId="0" fillId="0" borderId="5" xfId="0" applyBorder="1" applyAlignment="1">
      <alignment horizontal="left" vertical="center" wrapText="1"/>
    </xf>
    <xf numFmtId="0" fontId="0" fillId="0" borderId="47" xfId="0" applyBorder="1" applyAlignment="1">
      <alignment horizontal="left" vertical="center" wrapText="1"/>
    </xf>
    <xf numFmtId="0" fontId="0" fillId="0" borderId="36" xfId="0" applyBorder="1" applyAlignment="1">
      <alignment horizontal="left" vertical="center" wrapText="1"/>
    </xf>
    <xf numFmtId="0" fontId="18" fillId="0" borderId="50" xfId="0" applyFont="1" applyBorder="1" applyAlignment="1">
      <alignment horizontal="left" wrapText="1"/>
    </xf>
    <xf numFmtId="49" fontId="24" fillId="3" borderId="4" xfId="0" applyNumberFormat="1" applyFont="1" applyFill="1" applyBorder="1" applyAlignment="1" applyProtection="1">
      <alignment horizontal="center" vertical="center" wrapText="1"/>
      <protection locked="0"/>
    </xf>
    <xf numFmtId="49" fontId="24" fillId="3" borderId="1" xfId="0" applyNumberFormat="1" applyFont="1" applyFill="1" applyBorder="1" applyAlignment="1" applyProtection="1">
      <alignment horizontal="center" vertical="center" wrapText="1"/>
      <protection locked="0"/>
    </xf>
    <xf numFmtId="49" fontId="24" fillId="3" borderId="2" xfId="0" applyNumberFormat="1" applyFont="1" applyFill="1" applyBorder="1" applyAlignment="1" applyProtection="1">
      <alignment horizontal="center" vertical="center" wrapText="1"/>
      <protection locked="0"/>
    </xf>
    <xf numFmtId="0" fontId="18" fillId="3" borderId="4" xfId="0" applyFont="1" applyFill="1" applyBorder="1" applyAlignment="1" applyProtection="1">
      <alignment horizontal="left" vertical="center" wrapText="1"/>
      <protection locked="0"/>
    </xf>
    <xf numFmtId="0" fontId="18" fillId="3" borderId="1" xfId="0" applyFont="1" applyFill="1" applyBorder="1" applyAlignment="1" applyProtection="1">
      <alignment horizontal="left" vertical="center" wrapText="1"/>
      <protection locked="0"/>
    </xf>
    <xf numFmtId="0" fontId="18" fillId="3" borderId="2" xfId="0" applyFont="1" applyFill="1" applyBorder="1" applyAlignment="1" applyProtection="1">
      <alignment horizontal="left" vertical="center" wrapText="1"/>
      <protection locked="0"/>
    </xf>
    <xf numFmtId="49" fontId="18" fillId="3" borderId="4" xfId="0" applyNumberFormat="1" applyFont="1" applyFill="1" applyBorder="1" applyAlignment="1" applyProtection="1">
      <alignment horizontal="left" vertical="center" wrapText="1"/>
      <protection locked="0"/>
    </xf>
    <xf numFmtId="49" fontId="18" fillId="3" borderId="1" xfId="0" applyNumberFormat="1" applyFont="1" applyFill="1" applyBorder="1" applyAlignment="1" applyProtection="1">
      <alignment horizontal="left" vertical="center" wrapText="1"/>
      <protection locked="0"/>
    </xf>
    <xf numFmtId="49" fontId="18" fillId="3" borderId="2" xfId="0" applyNumberFormat="1" applyFont="1" applyFill="1" applyBorder="1" applyAlignment="1" applyProtection="1">
      <alignment horizontal="left" vertical="center" wrapText="1"/>
      <protection locked="0"/>
    </xf>
    <xf numFmtId="165" fontId="1" fillId="3" borderId="5" xfId="1" applyFont="1" applyFill="1" applyBorder="1" applyAlignment="1" applyProtection="1">
      <alignment horizontal="left" vertical="center" wrapText="1"/>
      <protection locked="0"/>
    </xf>
    <xf numFmtId="165" fontId="1" fillId="3" borderId="36" xfId="1" applyFont="1" applyFill="1" applyBorder="1" applyAlignment="1" applyProtection="1">
      <alignment horizontal="left" vertical="center" wrapText="1"/>
      <protection locked="0"/>
    </xf>
    <xf numFmtId="0" fontId="2" fillId="0" borderId="0" xfId="0" applyFont="1" applyAlignment="1">
      <alignment horizontal="center" vertical="center" wrapText="1"/>
    </xf>
    <xf numFmtId="0" fontId="2" fillId="2" borderId="38"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10" xfId="0" applyFont="1" applyFill="1" applyBorder="1" applyAlignment="1">
      <alignment horizontal="center" vertical="center" wrapText="1"/>
    </xf>
    <xf numFmtId="165" fontId="2" fillId="2" borderId="31" xfId="1" applyFont="1" applyFill="1" applyBorder="1" applyAlignment="1" applyProtection="1">
      <alignment horizontal="center" vertical="center" wrapText="1"/>
    </xf>
    <xf numFmtId="165" fontId="2" fillId="2" borderId="35"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2" fillId="4" borderId="38" xfId="0" applyFont="1" applyFill="1" applyBorder="1" applyAlignment="1">
      <alignment horizontal="center" vertical="center" wrapText="1"/>
    </xf>
    <xf numFmtId="0" fontId="2" fillId="4" borderId="39" xfId="0" applyFont="1" applyFill="1" applyBorder="1" applyAlignment="1">
      <alignment horizontal="center" vertical="center" wrapText="1"/>
    </xf>
    <xf numFmtId="0" fontId="2" fillId="4" borderId="40" xfId="0" applyFont="1" applyFill="1" applyBorder="1" applyAlignment="1">
      <alignment horizontal="center" vertical="center" wrapText="1"/>
    </xf>
    <xf numFmtId="165" fontId="2" fillId="2" borderId="5" xfId="1" applyFont="1" applyFill="1" applyBorder="1" applyAlignment="1" applyProtection="1">
      <alignment horizontal="center" vertical="center" wrapText="1"/>
      <protection locked="0"/>
    </xf>
    <xf numFmtId="165" fontId="2" fillId="2" borderId="36" xfId="1"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36" xfId="0" applyFont="1" applyFill="1" applyBorder="1" applyAlignment="1" applyProtection="1">
      <alignment horizontal="center" vertical="center" wrapText="1"/>
      <protection locked="0"/>
    </xf>
    <xf numFmtId="0" fontId="2" fillId="2" borderId="3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49" xfId="0" applyFont="1" applyFill="1" applyBorder="1" applyAlignment="1" applyProtection="1">
      <alignment horizontal="center" vertical="center" wrapText="1"/>
      <protection locked="0"/>
    </xf>
    <xf numFmtId="0" fontId="26" fillId="2" borderId="49" xfId="0" applyFont="1" applyFill="1" applyBorder="1" applyAlignment="1" applyProtection="1">
      <alignment horizontal="center" vertical="center" wrapText="1"/>
      <protection locked="0"/>
    </xf>
    <xf numFmtId="0" fontId="26" fillId="2" borderId="36" xfId="0" applyFont="1" applyFill="1" applyBorder="1" applyAlignment="1" applyProtection="1">
      <alignment horizontal="center" vertical="center" wrapText="1"/>
      <protection locked="0"/>
    </xf>
    <xf numFmtId="0" fontId="18" fillId="0" borderId="50" xfId="0" applyFont="1" applyBorder="1" applyAlignment="1">
      <alignment horizontal="left" vertical="center" wrapText="1"/>
    </xf>
    <xf numFmtId="0" fontId="2" fillId="2" borderId="4"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29"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0" fillId="0" borderId="0" xfId="0" applyFont="1" applyAlignment="1">
      <alignment horizontal="left" vertical="center"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165" fontId="3" fillId="2" borderId="41" xfId="0" applyNumberFormat="1" applyFont="1" applyFill="1" applyBorder="1" applyAlignment="1">
      <alignment horizontal="center"/>
    </xf>
    <xf numFmtId="165" fontId="3" fillId="2" borderId="42" xfId="0" applyNumberFormat="1" applyFont="1" applyFill="1" applyBorder="1" applyAlignment="1">
      <alignment horizontal="center"/>
    </xf>
    <xf numFmtId="49" fontId="0" fillId="2" borderId="43" xfId="0" applyNumberFormat="1" applyFill="1" applyBorder="1" applyAlignment="1">
      <alignment horizontal="center" wrapText="1"/>
    </xf>
    <xf numFmtId="49" fontId="0" fillId="2" borderId="44" xfId="0" applyNumberFormat="1" applyFill="1" applyBorder="1" applyAlignment="1">
      <alignment horizontal="center" wrapText="1"/>
    </xf>
    <xf numFmtId="49" fontId="0" fillId="2" borderId="45" xfId="0" applyNumberFormat="1" applyFill="1" applyBorder="1" applyAlignment="1">
      <alignment horizontal="center" wrapText="1"/>
    </xf>
    <xf numFmtId="0" fontId="3" fillId="2" borderId="38" xfId="0" applyFont="1" applyFill="1" applyBorder="1" applyAlignment="1">
      <alignment horizontal="left"/>
    </xf>
    <xf numFmtId="0" fontId="3" fillId="2" borderId="39" xfId="0" applyFont="1" applyFill="1" applyBorder="1" applyAlignment="1">
      <alignment horizontal="left"/>
    </xf>
    <xf numFmtId="0" fontId="3" fillId="2" borderId="40" xfId="0" applyFont="1" applyFill="1" applyBorder="1" applyAlignment="1">
      <alignment horizontal="left"/>
    </xf>
    <xf numFmtId="165" fontId="3" fillId="2" borderId="4" xfId="0" applyNumberFormat="1" applyFont="1" applyFill="1" applyBorder="1" applyAlignment="1">
      <alignment horizontal="center"/>
    </xf>
    <xf numFmtId="165" fontId="3" fillId="2" borderId="33" xfId="0" applyNumberFormat="1" applyFont="1" applyFill="1" applyBorder="1" applyAlignment="1">
      <alignment horizontal="center"/>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20" xfId="0" applyFont="1" applyFill="1" applyBorder="1" applyAlignment="1">
      <alignment horizontal="center" vertical="center"/>
    </xf>
    <xf numFmtId="0" fontId="2" fillId="2" borderId="49" xfId="0" applyFont="1" applyFill="1" applyBorder="1" applyAlignment="1">
      <alignment horizontal="center" wrapText="1"/>
    </xf>
    <xf numFmtId="0" fontId="2" fillId="2" borderId="36" xfId="0" applyFont="1" applyFill="1" applyBorder="1" applyAlignment="1">
      <alignment horizontal="center" wrapText="1"/>
    </xf>
    <xf numFmtId="0" fontId="2" fillId="2" borderId="2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1" xfId="0" applyFont="1" applyFill="1" applyBorder="1" applyAlignment="1">
      <alignment horizontal="center" wrapText="1"/>
    </xf>
    <xf numFmtId="0" fontId="2" fillId="4" borderId="5" xfId="0" applyFont="1" applyFill="1" applyBorder="1" applyAlignment="1" applyProtection="1">
      <alignment vertical="center" wrapText="1"/>
      <protection locked="0"/>
    </xf>
    <xf numFmtId="165" fontId="1" fillId="3" borderId="2" xfId="1" applyFont="1" applyFill="1" applyBorder="1" applyAlignment="1" applyProtection="1">
      <alignment vertical="center" wrapText="1"/>
      <protection locked="0"/>
    </xf>
    <xf numFmtId="0" fontId="2" fillId="4" borderId="54" xfId="0" applyFont="1" applyFill="1" applyBorder="1" applyAlignment="1" applyProtection="1">
      <alignment vertical="center" wrapText="1"/>
      <protection locked="0"/>
    </xf>
  </cellXfs>
  <cellStyles count="3">
    <cellStyle name="Moneda" xfId="1" builtinId="4"/>
    <cellStyle name="Normal" xfId="0" builtinId="0"/>
    <cellStyle name="Porcentaje" xfId="2" builtinId="5"/>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C8568-A774-49BA-90A4-34E4951A04A7}">
  <sheetPr>
    <tabColor theme="4" tint="0.79998168889431442"/>
  </sheetPr>
  <dimension ref="B2:E3"/>
  <sheetViews>
    <sheetView showGridLines="0" topLeftCell="A22" zoomScale="80" zoomScaleNormal="80" workbookViewId="0">
      <selection activeCell="B3" sqref="B3"/>
    </sheetView>
  </sheetViews>
  <sheetFormatPr baseColWidth="10" defaultColWidth="9.140625" defaultRowHeight="15" x14ac:dyDescent="0.25"/>
  <cols>
    <col min="2" max="2" width="127.28515625" customWidth="1"/>
  </cols>
  <sheetData>
    <row r="2" spans="2:5" ht="36.75" customHeight="1" thickBot="1" x14ac:dyDescent="0.3">
      <c r="B2" s="207" t="s">
        <v>0</v>
      </c>
      <c r="C2" s="207"/>
      <c r="D2" s="207"/>
      <c r="E2" s="207"/>
    </row>
    <row r="3" spans="2:5" ht="295.5" customHeight="1" thickBot="1" x14ac:dyDescent="0.3">
      <c r="B3" s="111" t="s">
        <v>1</v>
      </c>
    </row>
  </sheetData>
  <sheetProtection sheet="1" objects="1" scenarios="1"/>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K71"/>
  <sheetViews>
    <sheetView showGridLines="0" showZeros="0" tabSelected="1" zoomScale="60" zoomScaleNormal="60" workbookViewId="0">
      <pane ySplit="4" topLeftCell="A9" activePane="bottomLeft" state="frozen"/>
      <selection pane="bottomLeft" activeCell="E31" sqref="E31"/>
    </sheetView>
  </sheetViews>
  <sheetFormatPr baseColWidth="10" defaultColWidth="9.140625" defaultRowHeight="15" x14ac:dyDescent="0.25"/>
  <cols>
    <col min="1" max="1" width="9.140625" style="20"/>
    <col min="2" max="2" width="30.7109375" style="116" customWidth="1"/>
    <col min="3" max="3" width="49.7109375" style="203" customWidth="1"/>
    <col min="4" max="4" width="25.140625" style="20" customWidth="1"/>
    <col min="5" max="5" width="25.7109375" style="20" customWidth="1"/>
    <col min="6" max="6" width="23.140625" style="20" customWidth="1"/>
    <col min="7" max="7" width="22.42578125" style="20" customWidth="1"/>
    <col min="8" max="8" width="22.42578125" style="86" customWidth="1"/>
    <col min="9" max="9" width="64.42578125" style="105" customWidth="1"/>
    <col min="10" max="10" width="52" style="20" customWidth="1"/>
    <col min="11" max="11" width="18.85546875" style="20" customWidth="1"/>
    <col min="12" max="12" width="9.140625" style="20"/>
    <col min="13" max="13" width="17.7109375" style="20" customWidth="1"/>
    <col min="14" max="14" width="26.42578125" style="20" customWidth="1"/>
    <col min="15" max="15" width="22.42578125" style="20" customWidth="1"/>
    <col min="16" max="16" width="29.7109375" style="20" customWidth="1"/>
    <col min="17" max="17" width="23.42578125" style="20" customWidth="1"/>
    <col min="18" max="18" width="18.42578125" style="20" customWidth="1"/>
    <col min="19" max="19" width="17.42578125" style="20" customWidth="1"/>
    <col min="20" max="20" width="25.140625" style="20" customWidth="1"/>
    <col min="21" max="16384" width="9.140625" style="20"/>
  </cols>
  <sheetData>
    <row r="1" spans="1:11" ht="30.75" customHeight="1" x14ac:dyDescent="0.7">
      <c r="B1" s="207" t="s">
        <v>0</v>
      </c>
      <c r="C1" s="207"/>
      <c r="D1" s="207"/>
      <c r="E1" s="207"/>
      <c r="F1" s="18"/>
      <c r="G1" s="19"/>
      <c r="H1" s="85"/>
      <c r="I1" s="104"/>
      <c r="J1" s="19"/>
    </row>
    <row r="2" spans="1:11" ht="16.5" customHeight="1" x14ac:dyDescent="0.4">
      <c r="B2" s="214" t="s">
        <v>2</v>
      </c>
      <c r="C2" s="214"/>
      <c r="D2" s="214"/>
      <c r="E2" s="214"/>
      <c r="F2" s="112"/>
      <c r="G2" s="112"/>
      <c r="H2" s="95"/>
      <c r="I2" s="95"/>
    </row>
    <row r="4" spans="1:11" ht="119.25" customHeight="1" x14ac:dyDescent="0.25">
      <c r="B4" s="47" t="s">
        <v>3</v>
      </c>
      <c r="C4" s="110" t="s">
        <v>4</v>
      </c>
      <c r="D4" s="32" t="s">
        <v>5</v>
      </c>
      <c r="E4" s="32" t="s">
        <v>6</v>
      </c>
      <c r="F4" s="47" t="s">
        <v>7</v>
      </c>
      <c r="G4" s="110" t="s">
        <v>8</v>
      </c>
      <c r="H4" s="110" t="s">
        <v>9</v>
      </c>
      <c r="I4" s="110" t="s">
        <v>10</v>
      </c>
      <c r="J4" s="110" t="s">
        <v>11</v>
      </c>
      <c r="K4" s="25"/>
    </row>
    <row r="5" spans="1:11" ht="48.75" customHeight="1" x14ac:dyDescent="0.25">
      <c r="B5" s="46" t="s">
        <v>12</v>
      </c>
      <c r="C5" s="215" t="s">
        <v>13</v>
      </c>
      <c r="D5" s="216"/>
      <c r="E5" s="216"/>
      <c r="F5" s="216"/>
      <c r="G5" s="216"/>
      <c r="H5" s="216"/>
      <c r="I5" s="216"/>
      <c r="J5" s="217"/>
      <c r="K5" s="11"/>
    </row>
    <row r="6" spans="1:11" ht="46.5" customHeight="1" x14ac:dyDescent="0.25">
      <c r="B6" s="46" t="s">
        <v>14</v>
      </c>
      <c r="C6" s="221" t="s">
        <v>15</v>
      </c>
      <c r="D6" s="222"/>
      <c r="E6" s="222"/>
      <c r="F6" s="222"/>
      <c r="G6" s="222"/>
      <c r="H6" s="222"/>
      <c r="I6" s="222"/>
      <c r="J6" s="223"/>
      <c r="K6" s="26"/>
    </row>
    <row r="7" spans="1:11" ht="87" customHeight="1" x14ac:dyDescent="0.25">
      <c r="B7" s="46" t="s">
        <v>16</v>
      </c>
      <c r="C7" s="202" t="s">
        <v>17</v>
      </c>
      <c r="D7" s="134">
        <f>73717.6</f>
        <v>73717.600000000006</v>
      </c>
      <c r="E7" s="134"/>
      <c r="F7" s="135">
        <f>SUM(D7:E7)</f>
        <v>73717.600000000006</v>
      </c>
      <c r="G7" s="136">
        <v>0.3</v>
      </c>
      <c r="H7" s="134">
        <v>1552.23</v>
      </c>
      <c r="I7" s="174" t="s">
        <v>18</v>
      </c>
      <c r="J7" s="208" t="s">
        <v>19</v>
      </c>
      <c r="K7" s="139"/>
    </row>
    <row r="8" spans="1:11" ht="73.5" customHeight="1" x14ac:dyDescent="0.25">
      <c r="B8" s="46" t="s">
        <v>20</v>
      </c>
      <c r="C8" s="202" t="s">
        <v>21</v>
      </c>
      <c r="D8" s="134">
        <f>32068.6</f>
        <v>32068.6</v>
      </c>
      <c r="E8" s="134">
        <v>20000</v>
      </c>
      <c r="F8" s="135">
        <f>SUM(D8:E8)</f>
        <v>52068.6</v>
      </c>
      <c r="G8" s="136">
        <v>0.3</v>
      </c>
      <c r="H8" s="134">
        <v>65152.25</v>
      </c>
      <c r="I8" s="174" t="s">
        <v>22</v>
      </c>
      <c r="J8" s="209"/>
      <c r="K8" s="139"/>
    </row>
    <row r="9" spans="1:11" ht="75.75" customHeight="1" x14ac:dyDescent="0.25">
      <c r="B9" s="46" t="s">
        <v>23</v>
      </c>
      <c r="C9" s="202" t="s">
        <v>24</v>
      </c>
      <c r="D9" s="134">
        <f>28468.6</f>
        <v>28468.6</v>
      </c>
      <c r="E9" s="134"/>
      <c r="F9" s="135">
        <f>SUM(D9:E9)</f>
        <v>28468.6</v>
      </c>
      <c r="G9" s="136">
        <v>0.3</v>
      </c>
      <c r="H9" s="134">
        <v>0</v>
      </c>
      <c r="I9" s="174" t="s">
        <v>25</v>
      </c>
      <c r="J9" s="210"/>
      <c r="K9" s="139"/>
    </row>
    <row r="10" spans="1:11" ht="15.75" x14ac:dyDescent="0.25">
      <c r="A10" s="21"/>
      <c r="C10" s="46" t="s">
        <v>26</v>
      </c>
      <c r="D10" s="12">
        <f>SUM(D7:D9)</f>
        <v>134254.80000000002</v>
      </c>
      <c r="E10" s="12">
        <f>SUM(E7:E9)</f>
        <v>20000</v>
      </c>
      <c r="F10" s="12">
        <f>SUM(F7:F9)</f>
        <v>154254.80000000002</v>
      </c>
      <c r="G10" s="12">
        <f>(G7*F7)+(G8*F8)+(G9*F9)</f>
        <v>46276.44</v>
      </c>
      <c r="H10" s="12">
        <f>SUM(H7:H9)</f>
        <v>66704.479999999996</v>
      </c>
      <c r="I10" s="106"/>
      <c r="J10" s="140"/>
      <c r="K10" s="27"/>
    </row>
    <row r="11" spans="1:11" ht="51" customHeight="1" x14ac:dyDescent="0.25">
      <c r="A11" s="21"/>
      <c r="B11" s="46" t="s">
        <v>27</v>
      </c>
      <c r="C11" s="218" t="s">
        <v>28</v>
      </c>
      <c r="D11" s="219"/>
      <c r="E11" s="219"/>
      <c r="F11" s="219"/>
      <c r="G11" s="219"/>
      <c r="H11" s="219"/>
      <c r="I11" s="219"/>
      <c r="J11" s="220"/>
      <c r="K11" s="26"/>
    </row>
    <row r="12" spans="1:11" ht="192" customHeight="1" x14ac:dyDescent="0.25">
      <c r="A12" s="21"/>
      <c r="B12" s="46" t="s">
        <v>29</v>
      </c>
      <c r="C12" s="202" t="s">
        <v>30</v>
      </c>
      <c r="D12" s="134">
        <f>236709.01</f>
        <v>236709.01</v>
      </c>
      <c r="E12" s="182">
        <v>119624</v>
      </c>
      <c r="F12" s="135">
        <f>SUM(D12:E12)</f>
        <v>356333.01</v>
      </c>
      <c r="G12" s="136">
        <v>0.3</v>
      </c>
      <c r="H12" s="134">
        <f>31149+12564.92</f>
        <v>43713.919999999998</v>
      </c>
      <c r="I12" s="138" t="s">
        <v>31</v>
      </c>
      <c r="J12" s="208" t="s">
        <v>454</v>
      </c>
      <c r="K12" s="139"/>
    </row>
    <row r="13" spans="1:11" ht="219.75" customHeight="1" x14ac:dyDescent="0.25">
      <c r="A13" s="21"/>
      <c r="B13" s="46" t="s">
        <v>32</v>
      </c>
      <c r="C13" s="202" t="s">
        <v>33</v>
      </c>
      <c r="D13" s="134">
        <f>314125</f>
        <v>314125</v>
      </c>
      <c r="E13" s="182">
        <v>179070</v>
      </c>
      <c r="F13" s="135">
        <f>SUM(D13:E13)</f>
        <v>493195</v>
      </c>
      <c r="G13" s="136">
        <v>0.3</v>
      </c>
      <c r="H13" s="134">
        <v>162.16999999999999</v>
      </c>
      <c r="I13" s="138" t="s">
        <v>34</v>
      </c>
      <c r="J13" s="209"/>
      <c r="K13" s="139"/>
    </row>
    <row r="14" spans="1:11" ht="96" customHeight="1" x14ac:dyDescent="0.25">
      <c r="A14" s="21"/>
      <c r="B14" s="46" t="s">
        <v>35</v>
      </c>
      <c r="C14" s="202" t="s">
        <v>36</v>
      </c>
      <c r="D14" s="134">
        <f>187567.39</f>
        <v>187567.39</v>
      </c>
      <c r="E14" s="182">
        <v>180070</v>
      </c>
      <c r="F14" s="135">
        <f>SUM(D14:E14)</f>
        <v>367637.39</v>
      </c>
      <c r="G14" s="136">
        <v>0.3</v>
      </c>
      <c r="H14" s="134">
        <v>38426</v>
      </c>
      <c r="I14" s="138" t="s">
        <v>37</v>
      </c>
      <c r="J14" s="210"/>
      <c r="K14" s="139"/>
    </row>
    <row r="15" spans="1:11" ht="15.75" x14ac:dyDescent="0.25">
      <c r="A15" s="21"/>
      <c r="C15" s="46" t="s">
        <v>26</v>
      </c>
      <c r="D15" s="14">
        <f>SUM(D12:D14)</f>
        <v>738401.4</v>
      </c>
      <c r="E15" s="14">
        <f>SUM(E12:E14)</f>
        <v>478764</v>
      </c>
      <c r="F15" s="14">
        <f>SUM(F12:F14)</f>
        <v>1217165.3999999999</v>
      </c>
      <c r="G15" s="12">
        <f>(G12*F12)+(G13*F13)+(G14*F14)</f>
        <v>365149.62</v>
      </c>
      <c r="H15" s="12">
        <f>SUM(H12:H14)</f>
        <v>82302.09</v>
      </c>
      <c r="I15" s="106"/>
      <c r="J15" s="140"/>
      <c r="K15" s="27"/>
    </row>
    <row r="16" spans="1:11" ht="51" customHeight="1" x14ac:dyDescent="0.25">
      <c r="A16" s="21"/>
      <c r="B16" s="46" t="s">
        <v>38</v>
      </c>
      <c r="C16" s="218" t="s">
        <v>39</v>
      </c>
      <c r="D16" s="219"/>
      <c r="E16" s="219"/>
      <c r="F16" s="219"/>
      <c r="G16" s="219"/>
      <c r="H16" s="219"/>
      <c r="I16" s="219"/>
      <c r="J16" s="220"/>
      <c r="K16" s="26"/>
    </row>
    <row r="17" spans="1:11" ht="117.75" customHeight="1" x14ac:dyDescent="0.25">
      <c r="A17" s="21"/>
      <c r="B17" s="46" t="s">
        <v>40</v>
      </c>
      <c r="C17" s="202" t="s">
        <v>41</v>
      </c>
      <c r="D17" s="134">
        <v>0</v>
      </c>
      <c r="E17" s="183">
        <v>70100</v>
      </c>
      <c r="F17" s="135">
        <f>SUM(D17:E17)</f>
        <v>70100</v>
      </c>
      <c r="G17" s="136">
        <v>0.3</v>
      </c>
      <c r="H17" s="134">
        <v>0</v>
      </c>
      <c r="I17" s="138" t="s">
        <v>42</v>
      </c>
      <c r="J17" s="211" t="s">
        <v>454</v>
      </c>
      <c r="K17" s="139"/>
    </row>
    <row r="18" spans="1:11" ht="63" x14ac:dyDescent="0.25">
      <c r="A18" s="21"/>
      <c r="B18" s="46" t="s">
        <v>43</v>
      </c>
      <c r="C18" s="202" t="s">
        <v>44</v>
      </c>
      <c r="D18" s="134">
        <f>30127.4</f>
        <v>30127.4</v>
      </c>
      <c r="E18" s="183">
        <v>138000</v>
      </c>
      <c r="F18" s="135">
        <f>SUM(D18:E18)</f>
        <v>168127.4</v>
      </c>
      <c r="G18" s="136">
        <v>0.3</v>
      </c>
      <c r="H18" s="134">
        <v>64724</v>
      </c>
      <c r="I18" s="188" t="s">
        <v>45</v>
      </c>
      <c r="J18" s="212"/>
      <c r="K18" s="139"/>
    </row>
    <row r="19" spans="1:11" ht="66.75" customHeight="1" x14ac:dyDescent="0.25">
      <c r="A19" s="21"/>
      <c r="B19" s="46" t="s">
        <v>46</v>
      </c>
      <c r="C19" s="202" t="s">
        <v>47</v>
      </c>
      <c r="D19" s="134">
        <v>0</v>
      </c>
      <c r="E19" s="183">
        <v>203085.33</v>
      </c>
      <c r="F19" s="135">
        <f>SUM(D19:E19)</f>
        <v>203085.33</v>
      </c>
      <c r="G19" s="136">
        <v>0.3</v>
      </c>
      <c r="H19" s="134">
        <v>15000</v>
      </c>
      <c r="I19" s="224" t="s">
        <v>48</v>
      </c>
      <c r="J19" s="212"/>
      <c r="K19" s="139"/>
    </row>
    <row r="20" spans="1:11" ht="57" customHeight="1" x14ac:dyDescent="0.25">
      <c r="A20" s="21"/>
      <c r="B20" s="46" t="s">
        <v>49</v>
      </c>
      <c r="C20" s="202" t="s">
        <v>50</v>
      </c>
      <c r="D20" s="134">
        <f>37000</f>
        <v>37000</v>
      </c>
      <c r="E20" s="183">
        <v>153546</v>
      </c>
      <c r="F20" s="135">
        <f>SUM(D20:E20)</f>
        <v>190546</v>
      </c>
      <c r="G20" s="136">
        <v>0.3</v>
      </c>
      <c r="H20" s="134">
        <v>24000</v>
      </c>
      <c r="I20" s="225"/>
      <c r="J20" s="213"/>
      <c r="K20" s="139"/>
    </row>
    <row r="21" spans="1:11" ht="15.75" x14ac:dyDescent="0.25">
      <c r="B21" s="117"/>
      <c r="C21" s="46" t="s">
        <v>26</v>
      </c>
      <c r="D21" s="12">
        <f>SUM(D17:D20)</f>
        <v>67127.399999999994</v>
      </c>
      <c r="E21" s="12">
        <f>SUM(E17:E20)</f>
        <v>564731.32999999996</v>
      </c>
      <c r="F21" s="12">
        <f>SUM(F17:F20)</f>
        <v>631858.73</v>
      </c>
      <c r="G21" s="12">
        <f>(G17*F17)+(G18*F18)+(G19*F19)+(G20*F20)</f>
        <v>189557.61899999998</v>
      </c>
      <c r="H21" s="12">
        <f>SUM(H17:H20)</f>
        <v>103724</v>
      </c>
      <c r="I21" s="106"/>
      <c r="J21" s="140"/>
      <c r="K21" s="27"/>
    </row>
    <row r="22" spans="1:11" ht="15.75" customHeight="1" x14ac:dyDescent="0.25">
      <c r="B22" s="5"/>
      <c r="C22" s="141"/>
      <c r="D22" s="142"/>
      <c r="E22" s="142"/>
      <c r="F22" s="142"/>
      <c r="G22" s="142"/>
      <c r="H22" s="142"/>
      <c r="I22" s="142"/>
      <c r="J22" s="141"/>
      <c r="K22" s="3"/>
    </row>
    <row r="23" spans="1:11" ht="15.75" customHeight="1" x14ac:dyDescent="0.25">
      <c r="B23" s="5"/>
      <c r="C23" s="141"/>
      <c r="D23" s="142"/>
      <c r="E23" s="142"/>
      <c r="F23" s="142"/>
      <c r="G23" s="142"/>
      <c r="H23" s="142"/>
      <c r="I23" s="142"/>
      <c r="J23" s="141"/>
      <c r="K23" s="3"/>
    </row>
    <row r="24" spans="1:11" ht="63" customHeight="1" x14ac:dyDescent="0.25">
      <c r="B24" s="46" t="s">
        <v>51</v>
      </c>
      <c r="C24" s="143" t="s">
        <v>52</v>
      </c>
      <c r="D24" s="144">
        <f>252000</f>
        <v>252000</v>
      </c>
      <c r="E24" s="184" t="s">
        <v>53</v>
      </c>
      <c r="F24" s="145">
        <f>SUM(D24:E24)</f>
        <v>252000</v>
      </c>
      <c r="G24" s="136">
        <v>0.3</v>
      </c>
      <c r="H24" s="144"/>
      <c r="I24" s="146"/>
      <c r="J24" s="201" t="s">
        <v>54</v>
      </c>
      <c r="K24" s="27"/>
    </row>
    <row r="25" spans="1:11" ht="54.75" customHeight="1" x14ac:dyDescent="0.25">
      <c r="B25" s="46" t="s">
        <v>55</v>
      </c>
      <c r="C25" s="143" t="s">
        <v>455</v>
      </c>
      <c r="D25" s="144">
        <v>46627.616499999996</v>
      </c>
      <c r="E25" s="185"/>
      <c r="F25" s="145">
        <f>SUM(D25:E25)</f>
        <v>46627.616499999996</v>
      </c>
      <c r="G25" s="136">
        <v>0.3</v>
      </c>
      <c r="H25" s="144"/>
      <c r="I25" s="146"/>
      <c r="J25" s="147"/>
      <c r="K25" s="27"/>
    </row>
    <row r="26" spans="1:11" ht="39" customHeight="1" x14ac:dyDescent="0.25">
      <c r="B26" s="46" t="s">
        <v>56</v>
      </c>
      <c r="C26" s="148" t="s">
        <v>57</v>
      </c>
      <c r="D26" s="144">
        <v>50000</v>
      </c>
      <c r="E26" s="185">
        <v>38000</v>
      </c>
      <c r="F26" s="145">
        <f>SUM(D26:E26)</f>
        <v>88000</v>
      </c>
      <c r="G26" s="136">
        <v>0.3</v>
      </c>
      <c r="H26" s="144"/>
      <c r="I26" s="146"/>
      <c r="J26" s="147"/>
      <c r="K26" s="27"/>
    </row>
    <row r="27" spans="1:11" ht="51" customHeight="1" x14ac:dyDescent="0.25">
      <c r="B27" s="60" t="s">
        <v>58</v>
      </c>
      <c r="C27" s="143" t="s">
        <v>59</v>
      </c>
      <c r="D27" s="144">
        <v>20000</v>
      </c>
      <c r="E27" s="185">
        <v>20000</v>
      </c>
      <c r="F27" s="145">
        <f>SUM(D27:E27)</f>
        <v>40000</v>
      </c>
      <c r="G27" s="136">
        <v>0.3</v>
      </c>
      <c r="H27" s="144"/>
      <c r="I27" s="146"/>
      <c r="J27" s="147"/>
      <c r="K27" s="27"/>
    </row>
    <row r="28" spans="1:11" ht="21.75" customHeight="1" x14ac:dyDescent="0.25">
      <c r="B28" s="5"/>
      <c r="C28" s="293" t="s">
        <v>60</v>
      </c>
      <c r="D28" s="63">
        <f>SUM(D24:D27)</f>
        <v>368627.6165</v>
      </c>
      <c r="E28" s="63">
        <f>SUM(E24:E27)</f>
        <v>58000</v>
      </c>
      <c r="F28" s="63">
        <f>SUM(F24:F27)</f>
        <v>426627.6165</v>
      </c>
      <c r="G28" s="12">
        <f>(G24*F24)+(G25*F25)+(G26*F26)+(G27*F27)</f>
        <v>127988.28495</v>
      </c>
      <c r="H28" s="92">
        <f>SUM(H24:H27)</f>
        <v>0</v>
      </c>
      <c r="I28" s="107"/>
      <c r="J28" s="143"/>
      <c r="K28" s="9"/>
    </row>
    <row r="29" spans="1:11" ht="23.25" customHeight="1" x14ac:dyDescent="0.25">
      <c r="B29" s="5"/>
      <c r="C29" s="295" t="s">
        <v>456</v>
      </c>
      <c r="D29" s="294"/>
      <c r="E29" s="146"/>
      <c r="F29" s="146"/>
      <c r="G29" s="146"/>
      <c r="H29" s="146">
        <f>4843.51+12130.93</f>
        <v>16974.440000000002</v>
      </c>
      <c r="I29" s="142"/>
      <c r="J29" s="141"/>
      <c r="K29" s="9"/>
    </row>
    <row r="30" spans="1:11" ht="15.75" customHeight="1" x14ac:dyDescent="0.25">
      <c r="B30" s="5"/>
      <c r="C30" s="141"/>
      <c r="D30" s="142"/>
      <c r="E30" s="142"/>
      <c r="F30" s="142"/>
      <c r="G30" s="142"/>
      <c r="H30" s="142"/>
      <c r="I30" s="142"/>
      <c r="J30" s="141"/>
      <c r="K30" s="9"/>
    </row>
    <row r="31" spans="1:11" ht="15.75" customHeight="1" x14ac:dyDescent="0.25">
      <c r="B31" s="5"/>
      <c r="C31" s="141"/>
      <c r="D31" s="142"/>
      <c r="E31" s="142"/>
      <c r="F31" s="142"/>
      <c r="G31" s="142"/>
      <c r="H31" s="142"/>
      <c r="I31" s="142"/>
      <c r="J31" s="141"/>
      <c r="K31" s="9"/>
    </row>
    <row r="32" spans="1:11" ht="15.75" customHeight="1" x14ac:dyDescent="0.25">
      <c r="B32" s="5"/>
      <c r="C32" s="141"/>
      <c r="D32" s="142"/>
      <c r="E32" s="142"/>
      <c r="F32" s="142"/>
      <c r="G32" s="142"/>
      <c r="H32" s="142"/>
      <c r="I32" s="142"/>
      <c r="J32" s="141"/>
      <c r="K32" s="9"/>
    </row>
    <row r="33" spans="2:11" ht="15.75" customHeight="1" x14ac:dyDescent="0.25">
      <c r="B33" s="5"/>
      <c r="C33" s="141"/>
      <c r="D33" s="142"/>
      <c r="E33" s="142"/>
      <c r="F33" s="142"/>
      <c r="G33" s="142"/>
      <c r="H33" s="142"/>
      <c r="I33" s="142"/>
      <c r="J33" s="141"/>
      <c r="K33" s="9"/>
    </row>
    <row r="34" spans="2:11" ht="15.75" customHeight="1" x14ac:dyDescent="0.25">
      <c r="B34" s="5"/>
      <c r="C34" s="141"/>
      <c r="D34" s="142"/>
      <c r="E34" s="142"/>
      <c r="F34" s="142"/>
      <c r="G34" s="142"/>
      <c r="H34" s="142"/>
      <c r="I34" s="142"/>
      <c r="J34" s="141"/>
      <c r="K34" s="9"/>
    </row>
    <row r="35" spans="2:11" ht="15.75" customHeight="1" thickBot="1" x14ac:dyDescent="0.3">
      <c r="B35" s="5"/>
      <c r="C35" s="141"/>
      <c r="D35" s="142"/>
      <c r="E35" s="142"/>
      <c r="F35" s="142"/>
      <c r="G35" s="142"/>
      <c r="H35" s="142"/>
      <c r="I35" s="142"/>
      <c r="J35" s="141"/>
      <c r="K35" s="9"/>
    </row>
    <row r="36" spans="2:11" ht="15.75" x14ac:dyDescent="0.25">
      <c r="B36" s="5"/>
      <c r="C36" s="242" t="s">
        <v>61</v>
      </c>
      <c r="D36" s="243"/>
      <c r="E36" s="243"/>
      <c r="F36" s="244"/>
      <c r="G36" s="9"/>
      <c r="H36" s="142"/>
      <c r="I36" s="142"/>
      <c r="J36" s="9"/>
    </row>
    <row r="37" spans="2:11" ht="40.5" customHeight="1" x14ac:dyDescent="0.25">
      <c r="B37" s="5"/>
      <c r="C37" s="232"/>
      <c r="D37" s="245" t="str">
        <f>D4</f>
        <v>Recipient Organization 1 (PNUD)</v>
      </c>
      <c r="E37" s="245" t="str">
        <f>E4</f>
        <v>Recipient Organization 2 (OACNUDH)</v>
      </c>
      <c r="F37" s="234" t="s">
        <v>7</v>
      </c>
      <c r="G37" s="141"/>
      <c r="H37" s="142"/>
      <c r="I37" s="142"/>
      <c r="J37" s="9"/>
    </row>
    <row r="38" spans="2:11" ht="24.75" customHeight="1" x14ac:dyDescent="0.25">
      <c r="B38" s="5"/>
      <c r="C38" s="233"/>
      <c r="D38" s="246"/>
      <c r="E38" s="246"/>
      <c r="F38" s="235"/>
      <c r="G38" s="141"/>
      <c r="H38" s="142"/>
      <c r="I38" s="142"/>
      <c r="J38" s="9"/>
    </row>
    <row r="39" spans="2:11" ht="41.25" customHeight="1" x14ac:dyDescent="0.25">
      <c r="B39" s="5"/>
      <c r="C39" s="149" t="s">
        <v>62</v>
      </c>
      <c r="D39" s="150">
        <f>SUM(D10,D15,D21,D24,D25,D26,D27)</f>
        <v>1308411.2165000001</v>
      </c>
      <c r="E39" s="150">
        <f>SUM(E10,E15,E21,E24,E25,E26,E27)</f>
        <v>1121495.33</v>
      </c>
      <c r="F39" s="151">
        <f>SUM(D39:E39)</f>
        <v>2429906.5465000002</v>
      </c>
      <c r="G39" s="141"/>
      <c r="H39" s="152"/>
      <c r="I39" s="142"/>
      <c r="J39" s="153"/>
    </row>
    <row r="40" spans="2:11" ht="51.75" customHeight="1" x14ac:dyDescent="0.25">
      <c r="B40" s="3"/>
      <c r="C40" s="149" t="s">
        <v>63</v>
      </c>
      <c r="D40" s="150">
        <f>D39*0.07</f>
        <v>91588.78515500002</v>
      </c>
      <c r="E40" s="150">
        <f>E39*0.07</f>
        <v>78504.673100000015</v>
      </c>
      <c r="F40" s="151">
        <f>F39*0.07</f>
        <v>170093.45825500003</v>
      </c>
      <c r="G40" s="154"/>
      <c r="H40" s="152"/>
      <c r="I40" s="142"/>
      <c r="J40" s="155"/>
    </row>
    <row r="41" spans="2:11" ht="51.75" customHeight="1" thickBot="1" x14ac:dyDescent="0.3">
      <c r="B41" s="3"/>
      <c r="C41" s="8" t="s">
        <v>7</v>
      </c>
      <c r="D41" s="50">
        <f>SUM(D39:D40)</f>
        <v>1400000.001655</v>
      </c>
      <c r="E41" s="50">
        <f>SUM(E39:E40)</f>
        <v>1200000.0031000001</v>
      </c>
      <c r="F41" s="59">
        <f>SUM(F39:F40)</f>
        <v>2600000.0047550001</v>
      </c>
      <c r="G41" s="154"/>
      <c r="J41" s="171"/>
    </row>
    <row r="42" spans="2:11" ht="42" customHeight="1" x14ac:dyDescent="0.25">
      <c r="B42" s="3"/>
      <c r="H42" s="89"/>
      <c r="I42" s="89"/>
      <c r="J42" s="173"/>
      <c r="K42" s="171"/>
    </row>
    <row r="43" spans="2:11" s="21" customFormat="1" ht="29.25" customHeight="1" thickBot="1" x14ac:dyDescent="0.3">
      <c r="B43" s="9"/>
      <c r="C43" s="5"/>
      <c r="D43" s="16"/>
      <c r="E43" s="16"/>
      <c r="F43" s="16"/>
      <c r="G43" s="16"/>
      <c r="H43" s="93"/>
      <c r="I43" s="93"/>
      <c r="J43" s="9"/>
      <c r="K43" s="153"/>
    </row>
    <row r="44" spans="2:11" ht="23.25" customHeight="1" x14ac:dyDescent="0.25">
      <c r="B44" s="2"/>
      <c r="C44" s="227" t="s">
        <v>64</v>
      </c>
      <c r="D44" s="228"/>
      <c r="E44" s="228"/>
      <c r="F44" s="228"/>
      <c r="G44" s="229"/>
      <c r="H44" s="93"/>
      <c r="I44" s="93"/>
      <c r="J44" s="155"/>
    </row>
    <row r="45" spans="2:11" ht="41.25" customHeight="1" x14ac:dyDescent="0.25">
      <c r="B45" s="2"/>
      <c r="C45" s="249"/>
      <c r="D45" s="247" t="str">
        <f>D4</f>
        <v>Recipient Organization 1 (PNUD)</v>
      </c>
      <c r="E45" s="247" t="str">
        <f>E4</f>
        <v>Recipient Organization 2 (OACNUDH)</v>
      </c>
      <c r="F45" s="236" t="s">
        <v>7</v>
      </c>
      <c r="G45" s="238" t="s">
        <v>65</v>
      </c>
      <c r="H45" s="93"/>
      <c r="I45" s="93"/>
      <c r="J45" s="155"/>
    </row>
    <row r="46" spans="2:11" ht="27.75" customHeight="1" x14ac:dyDescent="0.25">
      <c r="B46" s="2"/>
      <c r="C46" s="250"/>
      <c r="D46" s="248"/>
      <c r="E46" s="248"/>
      <c r="F46" s="237"/>
      <c r="G46" s="239"/>
      <c r="H46" s="88"/>
      <c r="I46" s="88"/>
      <c r="J46" s="155"/>
    </row>
    <row r="47" spans="2:11" ht="55.5" customHeight="1" x14ac:dyDescent="0.25">
      <c r="B47" s="2"/>
      <c r="C47" s="15" t="s">
        <v>66</v>
      </c>
      <c r="D47" s="48">
        <f>$D$41*G47</f>
        <v>980000.00115849997</v>
      </c>
      <c r="E47" s="49">
        <f>$E$41*G47</f>
        <v>840000.00216999999</v>
      </c>
      <c r="F47" s="49">
        <f>SUM(D47:E47)</f>
        <v>1820000.0033284998</v>
      </c>
      <c r="G47" s="64">
        <v>0.7</v>
      </c>
      <c r="H47" s="88"/>
      <c r="I47" s="88"/>
      <c r="J47" s="155"/>
    </row>
    <row r="48" spans="2:11" ht="57.75" customHeight="1" x14ac:dyDescent="0.25">
      <c r="B48" s="226"/>
      <c r="C48" s="61" t="s">
        <v>67</v>
      </c>
      <c r="D48" s="48">
        <f>$D$41*G48</f>
        <v>420000.0004965</v>
      </c>
      <c r="E48" s="49">
        <f>$E$41*G48</f>
        <v>360000.00093000004</v>
      </c>
      <c r="F48" s="62">
        <f>SUM(D48:E48)</f>
        <v>780000.00142650004</v>
      </c>
      <c r="G48" s="65">
        <v>0.3</v>
      </c>
      <c r="H48" s="90"/>
      <c r="I48" s="90"/>
    </row>
    <row r="49" spans="2:11" ht="57.75" customHeight="1" x14ac:dyDescent="0.25">
      <c r="B49" s="226"/>
      <c r="C49" s="61" t="s">
        <v>68</v>
      </c>
      <c r="D49" s="48">
        <f>$D$41*G49</f>
        <v>0</v>
      </c>
      <c r="E49" s="49">
        <f>$E$41*G49</f>
        <v>0</v>
      </c>
      <c r="F49" s="62">
        <f>SUM(D49:E49)</f>
        <v>0</v>
      </c>
      <c r="G49" s="66">
        <v>0</v>
      </c>
      <c r="H49" s="94"/>
      <c r="I49" s="94"/>
    </row>
    <row r="50" spans="2:11" ht="38.25" customHeight="1" thickBot="1" x14ac:dyDescent="0.3">
      <c r="B50" s="226"/>
      <c r="C50" s="8" t="s">
        <v>69</v>
      </c>
      <c r="D50" s="50">
        <f>SUM(D47:D49)</f>
        <v>1400000.001655</v>
      </c>
      <c r="E50" s="50">
        <f>SUM(E47:E49)</f>
        <v>1200000.0031000001</v>
      </c>
      <c r="F50" s="50">
        <f>SUM(F47:F49)</f>
        <v>2600000.0047549997</v>
      </c>
      <c r="G50" s="51">
        <f>SUM(G47:G49)</f>
        <v>1</v>
      </c>
      <c r="H50" s="91"/>
      <c r="I50" s="89"/>
    </row>
    <row r="51" spans="2:11" ht="21.75" customHeight="1" thickBot="1" x14ac:dyDescent="0.3">
      <c r="B51" s="226"/>
      <c r="C51" s="2"/>
      <c r="D51" s="6"/>
      <c r="E51" s="6"/>
      <c r="F51" s="6"/>
      <c r="G51" s="6"/>
      <c r="H51" s="91"/>
      <c r="I51" s="89"/>
    </row>
    <row r="52" spans="2:11" ht="49.5" customHeight="1" x14ac:dyDescent="0.25">
      <c r="B52" s="226"/>
      <c r="C52" s="52" t="s">
        <v>70</v>
      </c>
      <c r="D52" s="53">
        <f>SUM(G10,G15,G21,G28)*1.07</f>
        <v>780000.00142650004</v>
      </c>
      <c r="E52" s="16"/>
      <c r="F52" s="16"/>
      <c r="G52" s="96" t="s">
        <v>71</v>
      </c>
      <c r="H52" s="97">
        <f>SUM(H28,H21,H15,H10)+H29</f>
        <v>269705.01</v>
      </c>
      <c r="I52" s="108"/>
    </row>
    <row r="53" spans="2:11" ht="28.5" customHeight="1" thickBot="1" x14ac:dyDescent="0.3">
      <c r="B53" s="226"/>
      <c r="C53" s="54" t="s">
        <v>72</v>
      </c>
      <c r="D53" s="84">
        <f>D52/F41</f>
        <v>0.3</v>
      </c>
      <c r="E53" s="22"/>
      <c r="F53" s="22"/>
      <c r="G53" s="98" t="s">
        <v>73</v>
      </c>
      <c r="H53" s="99">
        <f>H52/F39</f>
        <v>0.11099398468162446</v>
      </c>
      <c r="I53" s="109"/>
    </row>
    <row r="54" spans="2:11" ht="28.5" customHeight="1" x14ac:dyDescent="0.25">
      <c r="B54" s="226"/>
      <c r="C54" s="240"/>
      <c r="D54" s="241"/>
      <c r="E54" s="23"/>
      <c r="F54" s="23"/>
    </row>
    <row r="55" spans="2:11" ht="32.25" customHeight="1" x14ac:dyDescent="0.25">
      <c r="B55" s="226"/>
      <c r="C55" s="54" t="s">
        <v>74</v>
      </c>
      <c r="D55" s="55">
        <f>SUM(D26:E27)*1.07</f>
        <v>136960</v>
      </c>
      <c r="E55" s="24"/>
      <c r="F55" s="24"/>
    </row>
    <row r="56" spans="2:11" ht="23.25" customHeight="1" x14ac:dyDescent="0.25">
      <c r="B56" s="226"/>
      <c r="C56" s="54" t="s">
        <v>75</v>
      </c>
      <c r="D56" s="84">
        <f>D55/F41</f>
        <v>5.2676922980585086E-2</v>
      </c>
      <c r="E56" s="24"/>
      <c r="F56" s="24"/>
      <c r="H56" s="87"/>
    </row>
    <row r="57" spans="2:11" ht="66.75" customHeight="1" thickBot="1" x14ac:dyDescent="0.3">
      <c r="B57" s="226"/>
      <c r="C57" s="230" t="s">
        <v>76</v>
      </c>
      <c r="D57" s="231"/>
      <c r="E57" s="17"/>
      <c r="F57" s="17"/>
    </row>
    <row r="58" spans="2:11" ht="55.5" customHeight="1" x14ac:dyDescent="0.25">
      <c r="B58" s="226"/>
      <c r="K58" s="21"/>
    </row>
    <row r="59" spans="2:11" ht="42.75" customHeight="1" x14ac:dyDescent="0.25">
      <c r="B59" s="226"/>
    </row>
    <row r="60" spans="2:11" ht="21.75" customHeight="1" x14ac:dyDescent="0.25">
      <c r="B60" s="226"/>
    </row>
    <row r="61" spans="2:11" ht="21.75" customHeight="1" x14ac:dyDescent="0.25">
      <c r="B61" s="226"/>
    </row>
    <row r="62" spans="2:11" ht="23.25" customHeight="1" x14ac:dyDescent="0.25">
      <c r="B62" s="226"/>
    </row>
    <row r="63" spans="2:11" ht="23.25" customHeight="1" x14ac:dyDescent="0.25"/>
    <row r="64" spans="2:11" ht="21.75" customHeight="1" x14ac:dyDescent="0.25"/>
    <row r="65" ht="16.5" customHeight="1" x14ac:dyDescent="0.25"/>
    <row r="66" ht="29.25" customHeight="1" x14ac:dyDescent="0.25"/>
    <row r="67" ht="24.75" customHeight="1" x14ac:dyDescent="0.25"/>
    <row r="68" ht="33" customHeight="1" x14ac:dyDescent="0.25"/>
    <row r="70" ht="15" customHeight="1" x14ac:dyDescent="0.25"/>
    <row r="71" ht="25.5" customHeight="1" x14ac:dyDescent="0.25"/>
  </sheetData>
  <sheetProtection formatCells="0" formatColumns="0" formatRows="0"/>
  <mergeCells count="24">
    <mergeCell ref="C36:F36"/>
    <mergeCell ref="D37:D38"/>
    <mergeCell ref="E37:E38"/>
    <mergeCell ref="D45:D46"/>
    <mergeCell ref="E45:E46"/>
    <mergeCell ref="C45:C46"/>
    <mergeCell ref="B48:B62"/>
    <mergeCell ref="C44:G44"/>
    <mergeCell ref="C57:D57"/>
    <mergeCell ref="C37:C38"/>
    <mergeCell ref="F37:F38"/>
    <mergeCell ref="F45:F46"/>
    <mergeCell ref="G45:G46"/>
    <mergeCell ref="C54:D54"/>
    <mergeCell ref="J12:J14"/>
    <mergeCell ref="J17:J20"/>
    <mergeCell ref="B2:E2"/>
    <mergeCell ref="C5:J5"/>
    <mergeCell ref="B1:E1"/>
    <mergeCell ref="C11:J11"/>
    <mergeCell ref="C6:J6"/>
    <mergeCell ref="J7:J9"/>
    <mergeCell ref="C16:J16"/>
    <mergeCell ref="I19:I20"/>
  </mergeCells>
  <conditionalFormatting sqref="D53">
    <cfRule type="cellIs" dxfId="9" priority="46" operator="lessThan">
      <formula>0.15</formula>
    </cfRule>
  </conditionalFormatting>
  <conditionalFormatting sqref="D56">
    <cfRule type="cellIs" dxfId="8" priority="44" operator="lessThan">
      <formula>0.05</formula>
    </cfRule>
  </conditionalFormatting>
  <conditionalFormatting sqref="H49:I49 G50">
    <cfRule type="cellIs" dxfId="7" priority="1" operator="greaterThan">
      <formula>1</formula>
    </cfRule>
  </conditionalFormatting>
  <dataValidations xWindow="400" yWindow="606" count="6">
    <dataValidation allowBlank="1" showInputMessage="1" showErrorMessage="1" prompt="Insert *text* description of Output here" sqref="C6 C11 C16" xr:uid="{31AC9CA6-D499-4711-A99F-BECD0A64F3A8}"/>
    <dataValidation allowBlank="1" showInputMessage="1" showErrorMessage="1" prompt="Insert *text* description of Activity here" sqref="C7 C12 C17" xr:uid="{E7A390F5-03DD-4A67-B842-17326B4F2DA4}"/>
    <dataValidation allowBlank="1" showInputMessage="1" showErrorMessage="1" prompt="% Towards Gender Equality and Women's Empowerment Must be Higher than 15%_x000a_" sqref="D53:F53" xr:uid="{E72508C7-C8DD-46A5-878C-E4FA07CAB6AF}"/>
    <dataValidation allowBlank="1" showInputMessage="1" showErrorMessage="1" prompt="M&amp;E Budget Cannot be Less than 5%_x000a_" sqref="D56:F56" xr:uid="{53928C0A-D548-4B6B-97FC-07D38B0E5FA7}"/>
    <dataValidation allowBlank="1" showInputMessage="1" showErrorMessage="1" prompt="Insert *text* description of Outcome here" sqref="C5:J5" xr:uid="{89ACADD6-F982-42D9-AC8D-CCF9750605B2}"/>
    <dataValidation allowBlank="1" showErrorMessage="1" prompt="% Towards Gender Equality and Women's Empowerment Must be Higher than 15%_x000a_" sqref="D55:F55" xr:uid="{8C6643DA-1D03-44FB-AC1F-C4CB706ED3AA}"/>
  </dataValidations>
  <pageMargins left="0.7" right="0.7" top="0.75" bottom="0.75" header="0.3" footer="0.3"/>
  <pageSetup scale="74" orientation="landscape" r:id="rId1"/>
  <ignoredErrors>
    <ignoredError sqref="D37:E38 D45:E46"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M244"/>
  <sheetViews>
    <sheetView showGridLines="0" showZeros="0" zoomScale="70" zoomScaleNormal="70" workbookViewId="0">
      <pane ySplit="4" topLeftCell="A31" activePane="bottomLeft" state="frozen"/>
      <selection pane="bottomLeft" activeCell="C39" sqref="C39:F39"/>
    </sheetView>
  </sheetViews>
  <sheetFormatPr baseColWidth="10" defaultColWidth="9.140625" defaultRowHeight="15.75" x14ac:dyDescent="0.25"/>
  <cols>
    <col min="1" max="1" width="4.42578125" style="1" customWidth="1"/>
    <col min="2" max="2" width="3.28515625" style="1" customWidth="1"/>
    <col min="3" max="3" width="51.42578125" style="1" customWidth="1"/>
    <col min="4" max="4" width="34.28515625" style="10" customWidth="1"/>
    <col min="5" max="5" width="35" style="10" customWidth="1"/>
    <col min="6" max="6" width="25.7109375" style="1" customWidth="1"/>
    <col min="7" max="7" width="50.42578125" style="1" customWidth="1"/>
    <col min="8" max="8" width="16.85546875" style="1" customWidth="1"/>
    <col min="9" max="9" width="19.42578125" style="1" customWidth="1"/>
    <col min="10" max="10" width="19" style="1" customWidth="1"/>
    <col min="11" max="11" width="26" style="1" customWidth="1"/>
    <col min="12" max="12" width="21.140625" style="1" customWidth="1"/>
    <col min="13" max="13" width="7" style="1" customWidth="1"/>
    <col min="14" max="14" width="24.28515625" style="1" customWidth="1"/>
    <col min="15" max="15" width="26.42578125" style="1" customWidth="1"/>
    <col min="16" max="16" width="30.140625" style="1" customWidth="1"/>
    <col min="17" max="17" width="33" style="1" customWidth="1"/>
    <col min="18" max="19" width="22.7109375" style="1" customWidth="1"/>
    <col min="20" max="20" width="23.42578125" style="1" customWidth="1"/>
    <col min="21" max="21" width="32.140625" style="1" customWidth="1"/>
    <col min="22" max="22" width="9.140625" style="1"/>
    <col min="23" max="23" width="17.7109375" style="1" customWidth="1"/>
    <col min="24" max="24" width="26.42578125" style="1" customWidth="1"/>
    <col min="25" max="25" width="22.42578125" style="1" customWidth="1"/>
    <col min="26" max="26" width="29.7109375" style="1" customWidth="1"/>
    <col min="27" max="27" width="23.42578125" style="1" customWidth="1"/>
    <col min="28" max="28" width="18.42578125" style="1" customWidth="1"/>
    <col min="29" max="29" width="17.42578125" style="1" customWidth="1"/>
    <col min="30" max="30" width="25.140625" style="1" customWidth="1"/>
    <col min="31" max="16384" width="9.140625" style="1"/>
  </cols>
  <sheetData>
    <row r="1" spans="2:12" ht="31.5" customHeight="1" x14ac:dyDescent="0.25">
      <c r="B1" s="155"/>
      <c r="C1" s="262" t="s">
        <v>0</v>
      </c>
      <c r="D1" s="262"/>
      <c r="E1" s="262"/>
      <c r="F1" s="118"/>
      <c r="G1" s="119"/>
      <c r="H1" s="119"/>
      <c r="I1" s="155"/>
      <c r="J1" s="155"/>
      <c r="K1" s="13"/>
      <c r="L1" s="4"/>
    </row>
    <row r="2" spans="2:12" ht="24" customHeight="1" x14ac:dyDescent="0.25">
      <c r="B2" s="155"/>
      <c r="C2" s="254" t="s">
        <v>77</v>
      </c>
      <c r="D2" s="254"/>
      <c r="E2" s="254"/>
      <c r="F2" s="155"/>
      <c r="G2" s="155"/>
      <c r="H2" s="155"/>
      <c r="I2" s="155"/>
      <c r="J2" s="155"/>
      <c r="K2" s="13"/>
      <c r="L2" s="4"/>
    </row>
    <row r="3" spans="2:12" ht="24" customHeight="1" x14ac:dyDescent="0.25">
      <c r="B3" s="155"/>
      <c r="C3" s="120"/>
      <c r="D3" s="120"/>
      <c r="E3" s="120"/>
      <c r="F3" s="155"/>
      <c r="G3" s="155"/>
      <c r="H3" s="155"/>
      <c r="I3" s="155"/>
      <c r="J3" s="155"/>
      <c r="K3" s="13"/>
      <c r="L3" s="4"/>
    </row>
    <row r="4" spans="2:12" ht="45.75" customHeight="1" x14ac:dyDescent="0.25">
      <c r="B4" s="155"/>
      <c r="C4" s="120"/>
      <c r="D4" s="114" t="str">
        <f>'1) Budget Table'!D4</f>
        <v>Recipient Organization 1 (PNUD)</v>
      </c>
      <c r="E4" s="114" t="str">
        <f>'1) Budget Table'!E4</f>
        <v>Recipient Organization 2 (OACNUDH)</v>
      </c>
      <c r="F4" s="115" t="s">
        <v>7</v>
      </c>
      <c r="G4" s="155"/>
      <c r="H4" s="155"/>
      <c r="I4" s="155"/>
      <c r="J4" s="155"/>
      <c r="K4" s="13"/>
      <c r="L4" s="4"/>
    </row>
    <row r="5" spans="2:12" ht="38.25" customHeight="1" x14ac:dyDescent="0.25">
      <c r="B5" s="255" t="s">
        <v>78</v>
      </c>
      <c r="C5" s="256"/>
      <c r="D5" s="256"/>
      <c r="E5" s="256"/>
      <c r="F5" s="257"/>
      <c r="G5" s="155"/>
      <c r="H5" s="155"/>
      <c r="I5" s="155"/>
      <c r="J5" s="155"/>
      <c r="K5" s="13"/>
      <c r="L5" s="4"/>
    </row>
    <row r="6" spans="2:12" ht="22.5" customHeight="1" x14ac:dyDescent="0.25">
      <c r="B6" s="155"/>
      <c r="C6" s="255" t="s">
        <v>79</v>
      </c>
      <c r="D6" s="256"/>
      <c r="E6" s="256"/>
      <c r="F6" s="257"/>
      <c r="G6" s="155"/>
      <c r="H6" s="155"/>
      <c r="I6" s="155"/>
      <c r="J6" s="155"/>
      <c r="K6" s="13"/>
      <c r="L6" s="4"/>
    </row>
    <row r="7" spans="2:12" ht="24.75" customHeight="1" thickBot="1" x14ac:dyDescent="0.3">
      <c r="B7" s="155"/>
      <c r="C7" s="121" t="s">
        <v>80</v>
      </c>
      <c r="D7" s="122">
        <f>'1) Budget Table'!D10</f>
        <v>134254.80000000002</v>
      </c>
      <c r="E7" s="122">
        <f>'1) Budget Table'!E10</f>
        <v>20000</v>
      </c>
      <c r="F7" s="123">
        <f t="shared" ref="F7:F14" si="0">SUM(D7:E7)</f>
        <v>154254.80000000002</v>
      </c>
      <c r="G7" s="155"/>
      <c r="H7" s="155"/>
      <c r="I7" s="155"/>
      <c r="J7" s="155"/>
      <c r="K7" s="13"/>
      <c r="L7" s="4"/>
    </row>
    <row r="8" spans="2:12" ht="21.75" customHeight="1" x14ac:dyDescent="0.25">
      <c r="B8" s="155"/>
      <c r="C8" s="31" t="s">
        <v>81</v>
      </c>
      <c r="D8" s="156"/>
      <c r="E8" s="157"/>
      <c r="F8" s="124">
        <f t="shared" si="0"/>
        <v>0</v>
      </c>
      <c r="G8" s="155"/>
      <c r="H8" s="155"/>
      <c r="I8" s="155"/>
      <c r="J8" s="155"/>
      <c r="K8" s="155"/>
      <c r="L8" s="155"/>
    </row>
    <row r="9" spans="2:12" x14ac:dyDescent="0.25">
      <c r="B9" s="155"/>
      <c r="C9" s="28" t="s">
        <v>82</v>
      </c>
      <c r="D9" s="158">
        <v>3027.64</v>
      </c>
      <c r="E9" s="137"/>
      <c r="F9" s="125">
        <f>SUM(D9:E9)</f>
        <v>3027.64</v>
      </c>
      <c r="G9" s="155"/>
      <c r="H9" s="155"/>
      <c r="I9" s="155"/>
      <c r="J9" s="155"/>
      <c r="K9" s="155"/>
      <c r="L9" s="155"/>
    </row>
    <row r="10" spans="2:12" ht="33" customHeight="1" x14ac:dyDescent="0.25">
      <c r="B10" s="155"/>
      <c r="C10" s="28" t="s">
        <v>83</v>
      </c>
      <c r="D10" s="158">
        <v>3500</v>
      </c>
      <c r="E10" s="158"/>
      <c r="F10" s="125">
        <f>SUM(D10:E10)</f>
        <v>3500</v>
      </c>
      <c r="G10" s="155"/>
      <c r="H10" s="155"/>
      <c r="I10" s="155"/>
      <c r="J10" s="155"/>
      <c r="K10" s="155"/>
      <c r="L10" s="155"/>
    </row>
    <row r="11" spans="2:12" x14ac:dyDescent="0.25">
      <c r="B11" s="155"/>
      <c r="C11" s="29" t="s">
        <v>84</v>
      </c>
      <c r="D11" s="158">
        <f>98375+10000</f>
        <v>108375</v>
      </c>
      <c r="E11" s="158">
        <v>20000</v>
      </c>
      <c r="F11" s="125">
        <f t="shared" si="0"/>
        <v>128375</v>
      </c>
      <c r="G11" s="155"/>
      <c r="H11" s="155"/>
      <c r="I11" s="155"/>
      <c r="J11" s="155"/>
      <c r="K11" s="155"/>
      <c r="L11" s="155"/>
    </row>
    <row r="12" spans="2:12" x14ac:dyDescent="0.25">
      <c r="B12" s="155"/>
      <c r="C12" s="28" t="s">
        <v>85</v>
      </c>
      <c r="D12" s="158">
        <f>29352.16-10000</f>
        <v>19352.16</v>
      </c>
      <c r="E12" s="158"/>
      <c r="F12" s="125">
        <f t="shared" si="0"/>
        <v>19352.16</v>
      </c>
      <c r="G12" s="155"/>
      <c r="H12" s="155"/>
      <c r="I12" s="155"/>
      <c r="J12" s="155"/>
      <c r="K12" s="155"/>
      <c r="L12" s="155"/>
    </row>
    <row r="13" spans="2:12" ht="21.75" customHeight="1" x14ac:dyDescent="0.25">
      <c r="B13" s="155"/>
      <c r="C13" s="28" t="s">
        <v>86</v>
      </c>
      <c r="D13" s="158">
        <v>0</v>
      </c>
      <c r="E13" s="158"/>
      <c r="F13" s="125">
        <f t="shared" si="0"/>
        <v>0</v>
      </c>
      <c r="G13" s="155"/>
      <c r="H13" s="155"/>
      <c r="I13" s="155"/>
      <c r="J13" s="155"/>
      <c r="K13" s="155"/>
      <c r="L13" s="155"/>
    </row>
    <row r="14" spans="2:12" ht="21.75" customHeight="1" x14ac:dyDescent="0.25">
      <c r="B14" s="155"/>
      <c r="C14" s="28" t="s">
        <v>87</v>
      </c>
      <c r="D14" s="158">
        <v>0</v>
      </c>
      <c r="E14" s="158"/>
      <c r="F14" s="125">
        <f t="shared" si="0"/>
        <v>0</v>
      </c>
      <c r="G14" s="155"/>
      <c r="H14" s="171"/>
      <c r="I14" s="155"/>
      <c r="J14" s="155"/>
      <c r="K14" s="155"/>
      <c r="L14" s="155"/>
    </row>
    <row r="15" spans="2:12" ht="15.75" customHeight="1" x14ac:dyDescent="0.25">
      <c r="B15" s="155"/>
      <c r="C15" s="63" t="s">
        <v>88</v>
      </c>
      <c r="D15" s="126">
        <f>SUM(D8:D14)</f>
        <v>134254.79999999999</v>
      </c>
      <c r="E15" s="126">
        <f>SUM(E8:E14)</f>
        <v>20000</v>
      </c>
      <c r="F15" s="125">
        <f>SUM(D15:E15)</f>
        <v>154254.79999999999</v>
      </c>
      <c r="G15" s="155"/>
      <c r="H15" s="155"/>
      <c r="I15" s="155"/>
      <c r="J15" s="155"/>
      <c r="K15" s="155"/>
      <c r="L15" s="155"/>
    </row>
    <row r="16" spans="2:12" s="10" customFormat="1" x14ac:dyDescent="0.25">
      <c r="B16" s="153"/>
      <c r="C16" s="127"/>
      <c r="D16" s="128">
        <f>D15*7%</f>
        <v>9397.8359999999993</v>
      </c>
      <c r="E16" s="128">
        <f>E15*7%</f>
        <v>1400.0000000000002</v>
      </c>
      <c r="F16" s="129"/>
      <c r="G16" s="153"/>
      <c r="H16" s="153"/>
      <c r="I16" s="153"/>
      <c r="J16" s="153"/>
      <c r="K16" s="153"/>
      <c r="L16" s="153"/>
    </row>
    <row r="17" spans="3:9" x14ac:dyDescent="0.25">
      <c r="C17" s="255" t="s">
        <v>89</v>
      </c>
      <c r="D17" s="256"/>
      <c r="E17" s="256"/>
      <c r="F17" s="257"/>
      <c r="G17" s="155"/>
      <c r="H17" s="155"/>
      <c r="I17" s="155"/>
    </row>
    <row r="18" spans="3:9" ht="27" customHeight="1" thickBot="1" x14ac:dyDescent="0.3">
      <c r="C18" s="121" t="s">
        <v>80</v>
      </c>
      <c r="D18" s="122">
        <f>'1) Budget Table'!D15</f>
        <v>738401.4</v>
      </c>
      <c r="E18" s="122">
        <f>'1) Budget Table'!E15</f>
        <v>478764</v>
      </c>
      <c r="F18" s="123">
        <f t="shared" ref="F18:F26" si="1">SUM(D18:E18)</f>
        <v>1217165.3999999999</v>
      </c>
      <c r="G18" s="155"/>
      <c r="H18" s="155"/>
      <c r="I18" s="155"/>
    </row>
    <row r="19" spans="3:9" x14ac:dyDescent="0.25">
      <c r="C19" s="31" t="s">
        <v>81</v>
      </c>
      <c r="D19" s="156">
        <v>0</v>
      </c>
      <c r="E19" s="178">
        <v>150210</v>
      </c>
      <c r="F19" s="124">
        <f t="shared" si="1"/>
        <v>150210</v>
      </c>
      <c r="G19" s="155"/>
      <c r="H19" s="155"/>
      <c r="I19" s="155"/>
    </row>
    <row r="20" spans="3:9" x14ac:dyDescent="0.25">
      <c r="C20" s="28" t="s">
        <v>82</v>
      </c>
      <c r="D20" s="158">
        <f>15733.9+25000</f>
        <v>40733.9</v>
      </c>
      <c r="E20" s="179">
        <v>30000</v>
      </c>
      <c r="F20" s="125">
        <f t="shared" si="1"/>
        <v>70733.899999999994</v>
      </c>
      <c r="G20" s="155"/>
      <c r="H20" s="155"/>
      <c r="I20" s="155"/>
    </row>
    <row r="21" spans="3:9" ht="31.5" x14ac:dyDescent="0.25">
      <c r="C21" s="28" t="s">
        <v>83</v>
      </c>
      <c r="D21" s="158">
        <v>8200</v>
      </c>
      <c r="E21" s="180"/>
      <c r="F21" s="125">
        <f t="shared" si="1"/>
        <v>8200</v>
      </c>
      <c r="G21" s="155"/>
      <c r="H21" s="171"/>
      <c r="I21" s="155"/>
    </row>
    <row r="22" spans="3:9" x14ac:dyDescent="0.25">
      <c r="C22" s="29" t="s">
        <v>84</v>
      </c>
      <c r="D22" s="158">
        <f>336467.5+260000-25000-120000</f>
        <v>451467.5</v>
      </c>
      <c r="E22" s="180">
        <v>168000</v>
      </c>
      <c r="F22" s="125">
        <f t="shared" si="1"/>
        <v>619467.5</v>
      </c>
      <c r="G22" s="155"/>
      <c r="H22" s="155"/>
      <c r="I22" s="155"/>
    </row>
    <row r="23" spans="3:9" x14ac:dyDescent="0.25">
      <c r="C23" s="28" t="s">
        <v>85</v>
      </c>
      <c r="D23" s="158">
        <f>378000-260000</f>
        <v>118000</v>
      </c>
      <c r="E23" s="180">
        <v>60000</v>
      </c>
      <c r="F23" s="125">
        <f t="shared" si="1"/>
        <v>178000</v>
      </c>
      <c r="G23" s="155"/>
      <c r="H23" s="155"/>
      <c r="I23" s="155"/>
    </row>
    <row r="24" spans="3:9" x14ac:dyDescent="0.25">
      <c r="C24" s="28" t="s">
        <v>86</v>
      </c>
      <c r="D24" s="158">
        <v>120000</v>
      </c>
      <c r="E24" s="180">
        <v>60000</v>
      </c>
      <c r="F24" s="125">
        <f t="shared" si="1"/>
        <v>180000</v>
      </c>
      <c r="G24" s="155"/>
      <c r="H24" s="155"/>
      <c r="I24" s="155"/>
    </row>
    <row r="25" spans="3:9" x14ac:dyDescent="0.25">
      <c r="C25" s="28" t="s">
        <v>87</v>
      </c>
      <c r="D25" s="158">
        <v>0</v>
      </c>
      <c r="E25" s="193">
        <v>10554</v>
      </c>
      <c r="F25" s="125">
        <f t="shared" si="1"/>
        <v>10554</v>
      </c>
      <c r="G25" s="155"/>
      <c r="H25" s="155"/>
      <c r="I25" s="155"/>
    </row>
    <row r="26" spans="3:9" x14ac:dyDescent="0.25">
      <c r="C26" s="63" t="s">
        <v>88</v>
      </c>
      <c r="D26" s="126">
        <f>SUM(D19:D25)</f>
        <v>738401.4</v>
      </c>
      <c r="E26" s="126">
        <f>SUM(E19:E25)</f>
        <v>478764</v>
      </c>
      <c r="F26" s="125">
        <f t="shared" si="1"/>
        <v>1217165.3999999999</v>
      </c>
      <c r="G26" s="187">
        <f>+F26-F18</f>
        <v>0</v>
      </c>
      <c r="H26" s="155"/>
      <c r="I26" s="155"/>
    </row>
    <row r="27" spans="3:9" s="10" customFormat="1" ht="14.25" customHeight="1" x14ac:dyDescent="0.25">
      <c r="C27" s="127"/>
      <c r="D27" s="128">
        <f>D26*7%</f>
        <v>51688.098000000005</v>
      </c>
      <c r="E27" s="128">
        <f>E26*7%</f>
        <v>33513.480000000003</v>
      </c>
      <c r="F27" s="130"/>
      <c r="G27" s="153"/>
      <c r="H27" s="153"/>
      <c r="I27" s="172"/>
    </row>
    <row r="28" spans="3:9" x14ac:dyDescent="0.25">
      <c r="C28" s="255" t="s">
        <v>90</v>
      </c>
      <c r="D28" s="256"/>
      <c r="E28" s="256"/>
      <c r="F28" s="257"/>
      <c r="G28" s="155"/>
      <c r="H28" s="155"/>
      <c r="I28" s="155"/>
    </row>
    <row r="29" spans="3:9" ht="21.75" customHeight="1" thickBot="1" x14ac:dyDescent="0.3">
      <c r="C29" s="121" t="s">
        <v>80</v>
      </c>
      <c r="D29" s="122">
        <f>'1) Budget Table'!D21</f>
        <v>67127.399999999994</v>
      </c>
      <c r="E29" s="122">
        <f>'1) Budget Table'!E21</f>
        <v>564731.32999999996</v>
      </c>
      <c r="F29" s="123">
        <f t="shared" ref="F29:F36" si="2">SUM(D29:E29)</f>
        <v>631858.73</v>
      </c>
      <c r="G29" s="155"/>
      <c r="H29" s="155"/>
      <c r="I29" s="155"/>
    </row>
    <row r="30" spans="3:9" x14ac:dyDescent="0.25">
      <c r="C30" s="31" t="s">
        <v>81</v>
      </c>
      <c r="D30" s="156"/>
      <c r="E30" s="176">
        <v>190436</v>
      </c>
      <c r="F30" s="124">
        <f t="shared" si="2"/>
        <v>190436</v>
      </c>
      <c r="G30" s="155"/>
      <c r="H30" s="155"/>
      <c r="I30" s="155"/>
    </row>
    <row r="31" spans="3:9" s="10" customFormat="1" ht="15.75" customHeight="1" x14ac:dyDescent="0.25">
      <c r="C31" s="28" t="s">
        <v>82</v>
      </c>
      <c r="D31" s="158">
        <v>4750</v>
      </c>
      <c r="E31" s="177"/>
      <c r="F31" s="125">
        <f t="shared" si="2"/>
        <v>4750</v>
      </c>
      <c r="G31" s="153"/>
      <c r="H31" s="153"/>
      <c r="I31" s="153"/>
    </row>
    <row r="32" spans="3:9" s="10" customFormat="1" ht="31.5" x14ac:dyDescent="0.25">
      <c r="C32" s="28" t="s">
        <v>83</v>
      </c>
      <c r="D32" s="158">
        <v>0</v>
      </c>
      <c r="E32" s="175"/>
      <c r="F32" s="125">
        <f t="shared" si="2"/>
        <v>0</v>
      </c>
      <c r="G32" s="153"/>
      <c r="H32" s="153"/>
      <c r="I32" s="153"/>
    </row>
    <row r="33" spans="3:8" s="10" customFormat="1" x14ac:dyDescent="0.25">
      <c r="C33" s="29" t="s">
        <v>84</v>
      </c>
      <c r="D33" s="158">
        <f>37377.4+15000</f>
        <v>52377.4</v>
      </c>
      <c r="E33" s="175">
        <v>187210</v>
      </c>
      <c r="F33" s="125">
        <f t="shared" si="2"/>
        <v>239587.4</v>
      </c>
      <c r="G33" s="153"/>
    </row>
    <row r="34" spans="3:8" x14ac:dyDescent="0.25">
      <c r="C34" s="28" t="s">
        <v>85</v>
      </c>
      <c r="D34" s="158">
        <f>25000-15000</f>
        <v>10000</v>
      </c>
      <c r="E34" s="175">
        <v>65000</v>
      </c>
      <c r="F34" s="125">
        <f t="shared" si="2"/>
        <v>75000</v>
      </c>
      <c r="G34" s="155"/>
    </row>
    <row r="35" spans="3:8" x14ac:dyDescent="0.25">
      <c r="C35" s="28" t="s">
        <v>86</v>
      </c>
      <c r="D35" s="158">
        <v>0</v>
      </c>
      <c r="E35" s="175">
        <v>95000</v>
      </c>
      <c r="F35" s="125">
        <f t="shared" si="2"/>
        <v>95000</v>
      </c>
      <c r="G35" s="155"/>
    </row>
    <row r="36" spans="3:8" x14ac:dyDescent="0.25">
      <c r="C36" s="28" t="s">
        <v>87</v>
      </c>
      <c r="D36" s="158">
        <v>0</v>
      </c>
      <c r="E36" s="175">
        <v>27085.33</v>
      </c>
      <c r="F36" s="125">
        <f t="shared" si="2"/>
        <v>27085.33</v>
      </c>
      <c r="G36" s="155"/>
    </row>
    <row r="37" spans="3:8" x14ac:dyDescent="0.25">
      <c r="C37" s="63" t="s">
        <v>88</v>
      </c>
      <c r="D37" s="126">
        <f>SUM(D30:D36)</f>
        <v>67127.399999999994</v>
      </c>
      <c r="E37" s="126">
        <f>SUM(E30:E36)</f>
        <v>564731.32999999996</v>
      </c>
      <c r="F37" s="125">
        <f>SUM(D37:E37)</f>
        <v>631858.73</v>
      </c>
      <c r="G37" s="187">
        <f>+F37-E29-D29</f>
        <v>0</v>
      </c>
    </row>
    <row r="38" spans="3:8" ht="15.75" customHeight="1" x14ac:dyDescent="0.25">
      <c r="C38" s="155"/>
      <c r="D38" s="128">
        <f>D37*7%</f>
        <v>4698.9179999999997</v>
      </c>
      <c r="E38" s="128">
        <f>E37*7%</f>
        <v>39531.193100000004</v>
      </c>
      <c r="F38" s="155"/>
      <c r="G38" s="155"/>
    </row>
    <row r="39" spans="3:8" ht="15.75" customHeight="1" x14ac:dyDescent="0.25">
      <c r="C39" s="255" t="s">
        <v>91</v>
      </c>
      <c r="D39" s="256"/>
      <c r="E39" s="256"/>
      <c r="F39" s="257"/>
      <c r="G39" s="155"/>
    </row>
    <row r="40" spans="3:8" ht="19.5" customHeight="1" thickBot="1" x14ac:dyDescent="0.3">
      <c r="C40" s="121" t="s">
        <v>92</v>
      </c>
      <c r="D40" s="122">
        <f>'1) Budget Table'!D28</f>
        <v>368627.6165</v>
      </c>
      <c r="E40" s="122">
        <f>'1) Budget Table'!E28</f>
        <v>58000</v>
      </c>
      <c r="F40" s="123">
        <f>SUM(D40:E40)</f>
        <v>426627.6165</v>
      </c>
      <c r="G40" s="155"/>
    </row>
    <row r="41" spans="3:8" ht="15.75" customHeight="1" x14ac:dyDescent="0.25">
      <c r="C41" s="31" t="s">
        <v>81</v>
      </c>
      <c r="D41" s="156">
        <f>'1) Budget Table'!D24</f>
        <v>252000</v>
      </c>
      <c r="E41" s="181" t="s">
        <v>53</v>
      </c>
      <c r="F41" s="124">
        <f t="shared" ref="F41:F47" si="3">SUM(D41:E41)</f>
        <v>252000</v>
      </c>
      <c r="G41" s="155"/>
    </row>
    <row r="42" spans="3:8" ht="15.75" customHeight="1" x14ac:dyDescent="0.25">
      <c r="C42" s="28" t="s">
        <v>82</v>
      </c>
      <c r="D42" s="158">
        <v>0</v>
      </c>
      <c r="E42" s="181" t="s">
        <v>53</v>
      </c>
      <c r="F42" s="125">
        <f t="shared" si="3"/>
        <v>0</v>
      </c>
      <c r="G42" s="155"/>
    </row>
    <row r="43" spans="3:8" ht="15.75" customHeight="1" x14ac:dyDescent="0.25">
      <c r="C43" s="28" t="s">
        <v>83</v>
      </c>
      <c r="D43" s="158">
        <v>0</v>
      </c>
      <c r="E43" s="181" t="s">
        <v>53</v>
      </c>
      <c r="F43" s="125">
        <f t="shared" si="3"/>
        <v>0</v>
      </c>
      <c r="G43" s="155"/>
    </row>
    <row r="44" spans="3:8" ht="15.75" customHeight="1" x14ac:dyDescent="0.25">
      <c r="C44" s="29" t="s">
        <v>84</v>
      </c>
      <c r="D44" s="158">
        <f>'1) Budget Table'!D26+'1) Budget Table'!D27</f>
        <v>70000</v>
      </c>
      <c r="E44" s="181">
        <v>58000</v>
      </c>
      <c r="F44" s="125">
        <f t="shared" si="3"/>
        <v>128000</v>
      </c>
      <c r="G44" s="155"/>
      <c r="H44" s="206"/>
    </row>
    <row r="45" spans="3:8" ht="15.75" customHeight="1" x14ac:dyDescent="0.25">
      <c r="C45" s="28" t="s">
        <v>85</v>
      </c>
      <c r="D45" s="158">
        <v>0</v>
      </c>
      <c r="E45" s="181" t="s">
        <v>53</v>
      </c>
      <c r="F45" s="125">
        <f t="shared" si="3"/>
        <v>0</v>
      </c>
      <c r="G45" s="155"/>
    </row>
    <row r="46" spans="3:8" ht="15.75" customHeight="1" x14ac:dyDescent="0.25">
      <c r="C46" s="28" t="s">
        <v>86</v>
      </c>
      <c r="D46" s="158">
        <v>0</v>
      </c>
      <c r="E46" s="181" t="s">
        <v>53</v>
      </c>
      <c r="F46" s="125">
        <f t="shared" si="3"/>
        <v>0</v>
      </c>
      <c r="G46" s="155"/>
    </row>
    <row r="47" spans="3:8" ht="15.75" customHeight="1" x14ac:dyDescent="0.25">
      <c r="C47" s="28" t="s">
        <v>87</v>
      </c>
      <c r="D47" s="158">
        <f>'1) Budget Table'!D25</f>
        <v>46627.616499999996</v>
      </c>
      <c r="E47" s="181"/>
      <c r="F47" s="125">
        <f t="shared" si="3"/>
        <v>46627.616499999996</v>
      </c>
      <c r="G47" s="155"/>
    </row>
    <row r="48" spans="3:8" ht="15.75" customHeight="1" x14ac:dyDescent="0.25">
      <c r="C48" s="63" t="s">
        <v>88</v>
      </c>
      <c r="D48" s="126">
        <f>SUM(D41:D47)</f>
        <v>368627.6165</v>
      </c>
      <c r="E48" s="126">
        <f>SUM(E41:E47)</f>
        <v>58000</v>
      </c>
      <c r="F48" s="125">
        <f>SUM(D48:E48)</f>
        <v>426627.6165</v>
      </c>
      <c r="G48" s="155"/>
    </row>
    <row r="49" spans="2:13" ht="15.75" customHeight="1" x14ac:dyDescent="0.25">
      <c r="B49" s="155"/>
      <c r="C49" s="155"/>
      <c r="D49" s="172">
        <f>D48*7%</f>
        <v>25803.933155000002</v>
      </c>
      <c r="E49" s="172">
        <f>E48*7%</f>
        <v>4060.0000000000005</v>
      </c>
      <c r="F49" s="155"/>
      <c r="G49" s="155"/>
      <c r="H49" s="155"/>
      <c r="I49" s="155"/>
      <c r="J49" s="155"/>
      <c r="K49" s="155"/>
      <c r="L49" s="155"/>
      <c r="M49" s="155"/>
    </row>
    <row r="50" spans="2:13" ht="19.5" customHeight="1" thickBot="1" x14ac:dyDescent="0.3">
      <c r="B50" s="155"/>
      <c r="C50" s="259" t="s">
        <v>61</v>
      </c>
      <c r="D50" s="260"/>
      <c r="E50" s="260"/>
      <c r="F50" s="261"/>
      <c r="G50" s="155"/>
      <c r="H50" s="155"/>
      <c r="I50" s="155"/>
      <c r="J50" s="155"/>
      <c r="K50" s="155"/>
      <c r="L50" s="155"/>
      <c r="M50" s="155"/>
    </row>
    <row r="51" spans="2:13" x14ac:dyDescent="0.25">
      <c r="B51" s="155"/>
      <c r="C51" s="131"/>
      <c r="D51" s="251" t="str">
        <f>'1) Budget Table'!D4</f>
        <v>Recipient Organization 1 (PNUD)</v>
      </c>
      <c r="E51" s="252" t="str">
        <f>'1) Budget Table'!E4</f>
        <v>Recipient Organization 2 (OACNUDH)</v>
      </c>
      <c r="F51" s="258" t="s">
        <v>61</v>
      </c>
      <c r="G51" s="155"/>
      <c r="H51" s="189"/>
      <c r="I51" s="155"/>
      <c r="J51" s="192"/>
      <c r="K51" s="155"/>
      <c r="L51" s="155"/>
      <c r="M51" s="155"/>
    </row>
    <row r="52" spans="2:13" x14ac:dyDescent="0.25">
      <c r="B52" s="155"/>
      <c r="C52" s="131"/>
      <c r="D52" s="248"/>
      <c r="E52" s="253"/>
      <c r="F52" s="239"/>
      <c r="G52" s="155"/>
      <c r="H52" s="190"/>
      <c r="I52" s="155"/>
      <c r="J52" s="155"/>
      <c r="K52" s="155"/>
      <c r="L52" s="155"/>
      <c r="M52" s="155"/>
    </row>
    <row r="53" spans="2:13" ht="27" customHeight="1" x14ac:dyDescent="0.25">
      <c r="B53" s="155"/>
      <c r="C53" s="72" t="s">
        <v>81</v>
      </c>
      <c r="D53" s="159">
        <f>SUM(D30,D19,D8,D41)</f>
        <v>252000</v>
      </c>
      <c r="E53" s="159">
        <f>SUM(E30,E19,E8,E41)</f>
        <v>340646</v>
      </c>
      <c r="F53" s="132">
        <f t="shared" ref="F53:F59" si="4">SUM(D53:E53)</f>
        <v>592646</v>
      </c>
      <c r="G53" s="155"/>
      <c r="H53" s="190"/>
      <c r="I53" s="190"/>
      <c r="J53" s="191"/>
      <c r="K53" s="155"/>
      <c r="L53" s="155"/>
      <c r="M53" s="155"/>
    </row>
    <row r="54" spans="2:13" ht="34.5" customHeight="1" x14ac:dyDescent="0.25">
      <c r="B54" s="155"/>
      <c r="C54" s="72" t="s">
        <v>82</v>
      </c>
      <c r="D54" s="159">
        <f>SUM(D31,D20,D9,D42)</f>
        <v>48511.54</v>
      </c>
      <c r="E54" s="159">
        <f t="shared" ref="E54:E61" si="5">SUM(E31,E20,E9,E42)</f>
        <v>30000</v>
      </c>
      <c r="F54" s="133">
        <f t="shared" si="4"/>
        <v>78511.540000000008</v>
      </c>
      <c r="G54" s="155"/>
      <c r="H54" s="190"/>
      <c r="I54" s="190"/>
      <c r="J54" s="191"/>
      <c r="K54" s="155"/>
      <c r="L54" s="155"/>
      <c r="M54" s="155"/>
    </row>
    <row r="55" spans="2:13" ht="48" customHeight="1" x14ac:dyDescent="0.25">
      <c r="B55" s="155"/>
      <c r="C55" s="72" t="s">
        <v>83</v>
      </c>
      <c r="D55" s="159">
        <f>SUM(D32,D21,D10,D43)</f>
        <v>11700</v>
      </c>
      <c r="E55" s="159">
        <f t="shared" si="5"/>
        <v>0</v>
      </c>
      <c r="F55" s="133">
        <f t="shared" si="4"/>
        <v>11700</v>
      </c>
      <c r="G55" s="155"/>
      <c r="H55" s="190"/>
      <c r="I55" s="190"/>
      <c r="J55" s="191"/>
      <c r="K55" s="155"/>
      <c r="L55" s="155"/>
      <c r="M55" s="155"/>
    </row>
    <row r="56" spans="2:13" ht="33" customHeight="1" x14ac:dyDescent="0.25">
      <c r="B56" s="155"/>
      <c r="C56" s="74" t="s">
        <v>84</v>
      </c>
      <c r="D56" s="159">
        <f>SUM(D33,D22,D11,D44)</f>
        <v>682219.9</v>
      </c>
      <c r="E56" s="159">
        <f t="shared" si="5"/>
        <v>433210</v>
      </c>
      <c r="F56" s="133">
        <f t="shared" si="4"/>
        <v>1115429.8999999999</v>
      </c>
      <c r="G56" s="155"/>
      <c r="H56" s="205"/>
      <c r="I56" s="190"/>
      <c r="J56" s="191"/>
      <c r="K56" s="155"/>
      <c r="L56" s="155"/>
      <c r="M56" s="155"/>
    </row>
    <row r="57" spans="2:13" ht="21" customHeight="1" x14ac:dyDescent="0.25">
      <c r="B57" s="155"/>
      <c r="C57" s="72" t="s">
        <v>85</v>
      </c>
      <c r="D57" s="159">
        <f t="shared" ref="D57:D58" si="6">SUM(D34,D23,D12,D45)</f>
        <v>147352.16</v>
      </c>
      <c r="E57" s="159">
        <f t="shared" si="5"/>
        <v>125000</v>
      </c>
      <c r="F57" s="133">
        <f t="shared" si="4"/>
        <v>272352.16000000003</v>
      </c>
      <c r="G57" s="142"/>
      <c r="H57" s="190"/>
      <c r="I57" s="190"/>
      <c r="J57" s="191"/>
      <c r="K57" s="142"/>
      <c r="L57" s="160"/>
      <c r="M57" s="155"/>
    </row>
    <row r="58" spans="2:13" ht="39.75" customHeight="1" x14ac:dyDescent="0.25">
      <c r="B58" s="155"/>
      <c r="C58" s="72" t="s">
        <v>86</v>
      </c>
      <c r="D58" s="159">
        <f t="shared" si="6"/>
        <v>120000</v>
      </c>
      <c r="E58" s="159">
        <f t="shared" si="5"/>
        <v>155000</v>
      </c>
      <c r="F58" s="133">
        <f t="shared" si="4"/>
        <v>275000</v>
      </c>
      <c r="G58" s="142"/>
      <c r="H58" s="190"/>
      <c r="I58" s="190"/>
      <c r="J58" s="191"/>
      <c r="K58" s="142"/>
      <c r="L58" s="160"/>
      <c r="M58" s="155"/>
    </row>
    <row r="59" spans="2:13" ht="29.25" customHeight="1" x14ac:dyDescent="0.25">
      <c r="B59" s="155"/>
      <c r="C59" s="72" t="s">
        <v>87</v>
      </c>
      <c r="D59" s="159">
        <f>SUM(D36,D25,D14,D47)</f>
        <v>46627.616499999996</v>
      </c>
      <c r="E59" s="159">
        <f>SUM(E36,E25,E14,E47)</f>
        <v>37639.33</v>
      </c>
      <c r="F59" s="133">
        <f t="shared" si="4"/>
        <v>84266.946499999991</v>
      </c>
      <c r="G59" s="200"/>
      <c r="H59" s="190"/>
      <c r="I59" s="190"/>
      <c r="J59" s="191"/>
      <c r="K59" s="142"/>
      <c r="L59" s="160"/>
      <c r="M59" s="155"/>
    </row>
    <row r="60" spans="2:13" ht="22.5" customHeight="1" x14ac:dyDescent="0.25">
      <c r="B60" s="155"/>
      <c r="C60" s="161" t="s">
        <v>93</v>
      </c>
      <c r="D60" s="159">
        <f>SUM(D37,D26,D15,D48)</f>
        <v>1308411.2165000001</v>
      </c>
      <c r="E60" s="159">
        <f t="shared" si="5"/>
        <v>1121495.33</v>
      </c>
      <c r="F60" s="151">
        <f>SUM(D60:E60)</f>
        <v>2429906.5465000002</v>
      </c>
      <c r="G60" s="142"/>
      <c r="H60" s="190"/>
      <c r="I60" s="142"/>
      <c r="J60" s="142"/>
      <c r="K60" s="142"/>
      <c r="L60" s="160"/>
      <c r="M60" s="155"/>
    </row>
    <row r="61" spans="2:13" ht="26.25" customHeight="1" x14ac:dyDescent="0.25">
      <c r="B61" s="155"/>
      <c r="C61" s="194" t="s">
        <v>94</v>
      </c>
      <c r="D61" s="195">
        <f>SUM(D38,D27,D16,D49)</f>
        <v>91588.785155000005</v>
      </c>
      <c r="E61" s="195">
        <f t="shared" si="5"/>
        <v>78504.673100000015</v>
      </c>
      <c r="F61" s="196">
        <f>F60*0.07</f>
        <v>170093.45825500003</v>
      </c>
      <c r="G61" s="16"/>
      <c r="H61" s="190"/>
      <c r="I61" s="16"/>
      <c r="J61" s="16"/>
      <c r="K61" s="162"/>
      <c r="L61" s="153"/>
      <c r="M61" s="155"/>
    </row>
    <row r="62" spans="2:13" ht="23.25" customHeight="1" x14ac:dyDescent="0.25">
      <c r="B62" s="155"/>
      <c r="C62" s="197" t="s">
        <v>95</v>
      </c>
      <c r="D62" s="198">
        <f>SUM(D60:D61)</f>
        <v>1400000.001655</v>
      </c>
      <c r="E62" s="198">
        <f t="shared" ref="E62:F62" si="7">SUM(E60:E61)</f>
        <v>1200000.0031000001</v>
      </c>
      <c r="F62" s="199">
        <f t="shared" si="7"/>
        <v>2600000.0047550001</v>
      </c>
      <c r="G62" s="186"/>
      <c r="H62" s="16"/>
      <c r="I62" s="16"/>
      <c r="J62" s="16"/>
      <c r="K62" s="162"/>
      <c r="L62" s="153"/>
      <c r="M62" s="155"/>
    </row>
    <row r="63" spans="2:13" ht="15.75" customHeight="1" x14ac:dyDescent="0.25">
      <c r="B63" s="155"/>
      <c r="C63" s="155"/>
      <c r="D63" s="153"/>
      <c r="E63" s="153"/>
      <c r="F63" s="155"/>
      <c r="G63" s="155"/>
      <c r="H63" s="155"/>
      <c r="I63" s="155"/>
      <c r="J63" s="155"/>
      <c r="K63" s="6"/>
      <c r="L63" s="155"/>
      <c r="M63" s="155"/>
    </row>
    <row r="64" spans="2:13" ht="15.75" customHeight="1" x14ac:dyDescent="0.25">
      <c r="B64" s="155"/>
      <c r="C64" s="155"/>
      <c r="D64" s="153"/>
      <c r="E64" s="153"/>
      <c r="F64" s="155"/>
      <c r="G64" s="113"/>
      <c r="H64" s="113"/>
      <c r="I64" s="155"/>
      <c r="J64" s="155"/>
      <c r="K64" s="6"/>
      <c r="L64" s="155"/>
      <c r="M64" s="155"/>
    </row>
    <row r="65" spans="3:13" ht="15.75" customHeight="1" x14ac:dyDescent="0.25">
      <c r="C65" s="155"/>
      <c r="D65" s="153"/>
      <c r="E65" s="153"/>
      <c r="F65" s="155"/>
      <c r="G65" s="113"/>
      <c r="H65" s="113"/>
      <c r="I65" s="155"/>
      <c r="J65" s="155"/>
      <c r="K65" s="155"/>
      <c r="L65" s="155"/>
      <c r="M65" s="155"/>
    </row>
    <row r="66" spans="3:13" ht="40.5" customHeight="1" x14ac:dyDescent="0.25">
      <c r="C66" s="155"/>
      <c r="D66" s="162"/>
      <c r="E66" s="162"/>
      <c r="F66" s="155"/>
      <c r="G66" s="113"/>
      <c r="H66" s="113"/>
      <c r="I66" s="155"/>
      <c r="J66" s="155"/>
      <c r="K66" s="30"/>
      <c r="L66" s="155"/>
      <c r="M66" s="155"/>
    </row>
    <row r="67" spans="3:13" ht="24.75" customHeight="1" x14ac:dyDescent="0.25">
      <c r="C67" s="155"/>
      <c r="D67" s="162"/>
      <c r="E67" s="204"/>
      <c r="F67" s="155"/>
      <c r="G67" s="205"/>
      <c r="H67" s="205"/>
      <c r="I67" s="155"/>
      <c r="J67" s="155"/>
      <c r="K67" s="30"/>
      <c r="L67" s="155"/>
      <c r="M67" s="155"/>
    </row>
    <row r="68" spans="3:13" ht="41.25" customHeight="1" x14ac:dyDescent="0.25">
      <c r="C68" s="155"/>
      <c r="D68" s="153"/>
      <c r="E68" s="153"/>
      <c r="F68" s="155"/>
      <c r="G68" s="163"/>
      <c r="H68" s="113"/>
      <c r="I68" s="155"/>
      <c r="J68" s="155"/>
      <c r="K68" s="30"/>
      <c r="L68" s="155"/>
      <c r="M68" s="155"/>
    </row>
    <row r="69" spans="3:13" ht="51.75" customHeight="1" x14ac:dyDescent="0.25">
      <c r="C69" s="155"/>
      <c r="D69" s="153"/>
      <c r="E69" s="153"/>
      <c r="F69" s="155"/>
      <c r="G69" s="163"/>
      <c r="H69" s="113"/>
      <c r="I69" s="155"/>
      <c r="J69" s="155"/>
      <c r="K69" s="30"/>
      <c r="L69" s="155"/>
      <c r="M69" s="155"/>
    </row>
    <row r="70" spans="3:13" ht="42" customHeight="1" x14ac:dyDescent="0.25">
      <c r="C70" s="155"/>
      <c r="D70" s="153"/>
      <c r="E70" s="153"/>
      <c r="F70" s="155"/>
      <c r="G70" s="113"/>
      <c r="H70" s="113"/>
      <c r="I70" s="155"/>
      <c r="J70" s="155"/>
      <c r="K70" s="30"/>
      <c r="L70" s="155"/>
      <c r="M70" s="155"/>
    </row>
    <row r="71" spans="3:13" s="10" customFormat="1" ht="42" customHeight="1" x14ac:dyDescent="0.25">
      <c r="C71" s="155"/>
      <c r="D71" s="153"/>
      <c r="E71" s="153"/>
      <c r="F71" s="155"/>
      <c r="G71" s="155"/>
      <c r="H71" s="113"/>
      <c r="I71" s="155"/>
      <c r="J71" s="155"/>
      <c r="K71" s="30"/>
      <c r="L71" s="155"/>
      <c r="M71" s="153"/>
    </row>
    <row r="72" spans="3:13" s="10" customFormat="1" ht="42" customHeight="1" x14ac:dyDescent="0.25">
      <c r="C72" s="155"/>
      <c r="D72" s="153"/>
      <c r="E72" s="153"/>
      <c r="F72" s="155"/>
      <c r="G72" s="155"/>
      <c r="H72" s="113"/>
      <c r="I72" s="155"/>
      <c r="J72" s="155"/>
      <c r="K72" s="155"/>
      <c r="L72" s="155"/>
      <c r="M72" s="153"/>
    </row>
    <row r="73" spans="3:13" s="10" customFormat="1" ht="63.75" customHeight="1" x14ac:dyDescent="0.25">
      <c r="C73" s="155"/>
      <c r="D73" s="153"/>
      <c r="E73" s="153"/>
      <c r="F73" s="155"/>
      <c r="G73" s="155"/>
      <c r="H73" s="6"/>
      <c r="I73" s="155"/>
      <c r="J73" s="155"/>
      <c r="K73" s="155"/>
      <c r="L73" s="155"/>
      <c r="M73" s="153"/>
    </row>
    <row r="74" spans="3:13" s="10" customFormat="1" ht="42" customHeight="1" x14ac:dyDescent="0.25">
      <c r="C74" s="155"/>
      <c r="D74" s="153"/>
      <c r="E74" s="153"/>
      <c r="F74" s="155"/>
      <c r="G74" s="155"/>
      <c r="H74" s="155"/>
      <c r="I74" s="155"/>
      <c r="J74" s="155"/>
      <c r="K74" s="155"/>
      <c r="L74" s="6"/>
      <c r="M74" s="153"/>
    </row>
    <row r="75" spans="3:13" ht="23.25" customHeight="1" x14ac:dyDescent="0.25">
      <c r="C75" s="155"/>
      <c r="D75" s="153"/>
      <c r="E75" s="153"/>
      <c r="F75" s="155"/>
      <c r="G75" s="155"/>
      <c r="H75" s="155"/>
      <c r="I75" s="155"/>
      <c r="J75" s="155"/>
      <c r="K75" s="155"/>
      <c r="L75" s="155"/>
      <c r="M75" s="155"/>
    </row>
    <row r="76" spans="3:13" ht="27.75" customHeight="1" x14ac:dyDescent="0.25">
      <c r="C76" s="155"/>
      <c r="D76" s="153"/>
      <c r="E76" s="153"/>
      <c r="F76" s="155"/>
      <c r="G76" s="155"/>
      <c r="H76" s="155"/>
      <c r="I76" s="155"/>
      <c r="J76" s="155"/>
      <c r="K76" s="155"/>
      <c r="L76" s="155"/>
      <c r="M76" s="155"/>
    </row>
    <row r="77" spans="3:13" ht="55.5" customHeight="1" x14ac:dyDescent="0.25">
      <c r="C77" s="155"/>
      <c r="D77" s="153"/>
      <c r="E77" s="153"/>
      <c r="F77" s="155"/>
      <c r="G77" s="155"/>
      <c r="H77" s="155"/>
      <c r="I77" s="155"/>
      <c r="J77" s="155"/>
      <c r="K77" s="155"/>
      <c r="L77" s="155"/>
      <c r="M77" s="155"/>
    </row>
    <row r="78" spans="3:13" ht="57.75" customHeight="1" x14ac:dyDescent="0.25">
      <c r="C78" s="155"/>
      <c r="D78" s="153"/>
      <c r="E78" s="153"/>
      <c r="F78" s="155"/>
      <c r="G78" s="155"/>
      <c r="H78" s="155"/>
      <c r="I78" s="155"/>
      <c r="J78" s="155"/>
      <c r="K78" s="155"/>
      <c r="L78" s="155"/>
      <c r="M78" s="155"/>
    </row>
    <row r="79" spans="3:13" ht="21.75" customHeight="1" x14ac:dyDescent="0.25">
      <c r="C79" s="155"/>
      <c r="D79" s="153"/>
      <c r="E79" s="153"/>
      <c r="F79" s="155"/>
      <c r="G79" s="155"/>
      <c r="H79" s="155"/>
      <c r="I79" s="155"/>
      <c r="J79" s="155"/>
      <c r="K79" s="155"/>
      <c r="L79" s="155"/>
      <c r="M79" s="155"/>
    </row>
    <row r="80" spans="3:13" ht="49.5" customHeight="1" x14ac:dyDescent="0.25">
      <c r="C80" s="155"/>
      <c r="D80" s="153"/>
      <c r="E80" s="153"/>
      <c r="F80" s="155"/>
      <c r="G80" s="155"/>
      <c r="H80" s="155"/>
      <c r="I80" s="155"/>
      <c r="J80" s="155"/>
      <c r="K80" s="155"/>
      <c r="L80" s="155"/>
      <c r="M80" s="155"/>
    </row>
    <row r="81" spans="3:13" ht="28.5" customHeight="1" x14ac:dyDescent="0.25">
      <c r="C81" s="155"/>
      <c r="D81" s="153"/>
      <c r="E81" s="153"/>
      <c r="F81" s="155"/>
      <c r="G81" s="155"/>
      <c r="H81" s="155"/>
      <c r="I81" s="155"/>
      <c r="J81" s="155"/>
      <c r="K81" s="155"/>
      <c r="L81" s="155"/>
      <c r="M81" s="155"/>
    </row>
    <row r="82" spans="3:13" ht="28.5" customHeight="1" x14ac:dyDescent="0.25">
      <c r="C82" s="155"/>
      <c r="D82" s="153"/>
      <c r="E82" s="153"/>
      <c r="F82" s="155"/>
      <c r="G82" s="155"/>
      <c r="H82" s="155"/>
      <c r="I82" s="155"/>
      <c r="J82" s="155"/>
      <c r="K82" s="155"/>
      <c r="L82" s="155"/>
      <c r="M82" s="155"/>
    </row>
    <row r="83" spans="3:13" ht="28.5" customHeight="1" x14ac:dyDescent="0.25">
      <c r="C83" s="155"/>
      <c r="D83" s="153"/>
      <c r="E83" s="153"/>
      <c r="F83" s="155"/>
      <c r="G83" s="155"/>
      <c r="H83" s="155"/>
      <c r="I83" s="155"/>
      <c r="J83" s="155"/>
      <c r="K83" s="155"/>
      <c r="L83" s="155"/>
      <c r="M83" s="155"/>
    </row>
    <row r="84" spans="3:13" ht="23.25" customHeight="1" x14ac:dyDescent="0.25">
      <c r="C84" s="155"/>
      <c r="D84" s="153"/>
      <c r="E84" s="153"/>
      <c r="F84" s="155"/>
      <c r="G84" s="155"/>
      <c r="H84" s="155"/>
      <c r="I84" s="155"/>
      <c r="J84" s="155"/>
      <c r="K84" s="155"/>
      <c r="L84" s="155"/>
      <c r="M84" s="6"/>
    </row>
    <row r="85" spans="3:13" ht="43.5" customHeight="1" x14ac:dyDescent="0.25">
      <c r="C85" s="155"/>
      <c r="D85" s="153"/>
      <c r="E85" s="153"/>
      <c r="F85" s="155"/>
      <c r="G85" s="155"/>
      <c r="H85" s="155"/>
      <c r="I85" s="155"/>
      <c r="J85" s="155"/>
      <c r="K85" s="155"/>
      <c r="L85" s="155"/>
      <c r="M85" s="6"/>
    </row>
    <row r="86" spans="3:13" ht="55.5" customHeight="1" x14ac:dyDescent="0.25">
      <c r="C86" s="155"/>
      <c r="D86" s="153"/>
      <c r="E86" s="153"/>
      <c r="F86" s="155"/>
      <c r="G86" s="155"/>
      <c r="H86" s="155"/>
      <c r="I86" s="155"/>
      <c r="J86" s="155"/>
      <c r="K86" s="155"/>
      <c r="L86" s="155"/>
      <c r="M86" s="155"/>
    </row>
    <row r="87" spans="3:13" ht="42.75" customHeight="1" x14ac:dyDescent="0.25">
      <c r="C87" s="155"/>
      <c r="D87" s="153"/>
      <c r="E87" s="153"/>
      <c r="F87" s="155"/>
      <c r="G87" s="155"/>
      <c r="H87" s="155"/>
      <c r="I87" s="155"/>
      <c r="J87" s="155"/>
      <c r="K87" s="155"/>
      <c r="L87" s="155"/>
      <c r="M87" s="6"/>
    </row>
    <row r="88" spans="3:13" ht="21.75" customHeight="1" x14ac:dyDescent="0.25">
      <c r="C88" s="155"/>
      <c r="D88" s="153"/>
      <c r="E88" s="153"/>
      <c r="F88" s="155"/>
      <c r="G88" s="155"/>
      <c r="H88" s="155"/>
      <c r="I88" s="155"/>
      <c r="J88" s="155"/>
      <c r="K88" s="155"/>
      <c r="L88" s="155"/>
      <c r="M88" s="6"/>
    </row>
    <row r="89" spans="3:13" ht="21.75" customHeight="1" x14ac:dyDescent="0.25">
      <c r="C89" s="155"/>
      <c r="D89" s="153"/>
      <c r="E89" s="153"/>
      <c r="F89" s="155"/>
      <c r="G89" s="155"/>
      <c r="H89" s="155"/>
      <c r="I89" s="155"/>
      <c r="J89" s="155"/>
      <c r="K89" s="155"/>
      <c r="L89" s="155"/>
      <c r="M89" s="6"/>
    </row>
    <row r="90" spans="3:13" ht="23.25" customHeight="1" x14ac:dyDescent="0.25">
      <c r="C90" s="155"/>
      <c r="D90" s="153"/>
      <c r="E90" s="153"/>
      <c r="F90" s="155"/>
      <c r="G90" s="155"/>
      <c r="H90" s="155"/>
      <c r="I90" s="155"/>
      <c r="J90" s="155"/>
      <c r="K90" s="155"/>
      <c r="L90" s="155"/>
      <c r="M90" s="155"/>
    </row>
    <row r="91" spans="3:13" ht="23.25" customHeight="1" x14ac:dyDescent="0.25">
      <c r="C91" s="155"/>
      <c r="D91" s="153"/>
      <c r="E91" s="153"/>
      <c r="F91" s="155"/>
      <c r="G91" s="155"/>
      <c r="H91" s="155"/>
      <c r="I91" s="155"/>
      <c r="J91" s="155"/>
      <c r="K91" s="155"/>
      <c r="L91" s="155"/>
      <c r="M91" s="155"/>
    </row>
    <row r="92" spans="3:13" ht="21.75" customHeight="1" x14ac:dyDescent="0.25">
      <c r="C92" s="155"/>
      <c r="D92" s="153"/>
      <c r="E92" s="153"/>
      <c r="F92" s="155"/>
      <c r="G92" s="155"/>
      <c r="H92" s="155"/>
      <c r="I92" s="155"/>
      <c r="J92" s="155"/>
      <c r="K92" s="155"/>
      <c r="L92" s="155"/>
      <c r="M92" s="155"/>
    </row>
    <row r="93" spans="3:13" ht="16.5" customHeight="1" x14ac:dyDescent="0.25">
      <c r="C93" s="155"/>
      <c r="D93" s="153"/>
      <c r="E93" s="153"/>
      <c r="F93" s="155"/>
      <c r="G93" s="155"/>
      <c r="H93" s="155"/>
      <c r="I93" s="155"/>
      <c r="J93" s="155"/>
      <c r="K93" s="155"/>
      <c r="L93" s="155"/>
      <c r="M93" s="155"/>
    </row>
    <row r="94" spans="3:13" ht="29.25" customHeight="1" x14ac:dyDescent="0.25">
      <c r="C94" s="155"/>
      <c r="D94" s="153"/>
      <c r="E94" s="153"/>
      <c r="F94" s="155"/>
      <c r="G94" s="155"/>
      <c r="H94" s="155"/>
      <c r="I94" s="155"/>
      <c r="J94" s="155"/>
      <c r="K94" s="155"/>
      <c r="L94" s="155"/>
      <c r="M94" s="155"/>
    </row>
    <row r="95" spans="3:13" ht="24.75" customHeight="1" x14ac:dyDescent="0.25">
      <c r="C95" s="155"/>
      <c r="D95" s="153"/>
      <c r="E95" s="153"/>
      <c r="F95" s="155"/>
      <c r="G95" s="155"/>
      <c r="H95" s="155"/>
      <c r="I95" s="155"/>
      <c r="J95" s="155"/>
      <c r="K95" s="155"/>
      <c r="L95" s="155"/>
      <c r="M95" s="155"/>
    </row>
    <row r="96" spans="3:13" ht="33" customHeight="1" x14ac:dyDescent="0.25">
      <c r="C96" s="155"/>
      <c r="D96" s="153"/>
      <c r="E96" s="153"/>
      <c r="F96" s="155"/>
      <c r="G96" s="155"/>
      <c r="H96" s="155"/>
      <c r="I96" s="155"/>
      <c r="J96" s="155"/>
      <c r="K96" s="155"/>
      <c r="L96" s="155"/>
      <c r="M96" s="155"/>
    </row>
    <row r="97" spans="4:13" x14ac:dyDescent="0.25">
      <c r="D97" s="153"/>
      <c r="E97" s="153"/>
      <c r="F97" s="155"/>
      <c r="G97" s="155"/>
      <c r="H97" s="155"/>
      <c r="I97" s="155"/>
      <c r="J97" s="155"/>
      <c r="K97" s="155"/>
      <c r="L97" s="155"/>
      <c r="M97" s="155"/>
    </row>
    <row r="98" spans="4:13" ht="15" customHeight="1" x14ac:dyDescent="0.25">
      <c r="D98" s="153"/>
      <c r="E98" s="153"/>
      <c r="F98" s="155"/>
      <c r="G98" s="155"/>
      <c r="H98" s="155"/>
      <c r="I98" s="155"/>
      <c r="J98" s="155"/>
      <c r="K98" s="155"/>
      <c r="L98" s="155"/>
      <c r="M98" s="155"/>
    </row>
    <row r="99" spans="4:13" ht="25.5" customHeight="1" x14ac:dyDescent="0.25">
      <c r="D99" s="153"/>
      <c r="E99" s="153"/>
      <c r="F99" s="155"/>
      <c r="G99" s="155"/>
      <c r="H99" s="155"/>
      <c r="I99" s="155"/>
      <c r="J99" s="155"/>
      <c r="K99" s="155"/>
      <c r="L99" s="155"/>
      <c r="M99" s="155"/>
    </row>
    <row r="100" spans="4:13" x14ac:dyDescent="0.25">
      <c r="D100" s="153"/>
      <c r="E100" s="153"/>
      <c r="F100" s="155"/>
      <c r="G100" s="155"/>
      <c r="H100" s="155"/>
      <c r="I100" s="155"/>
      <c r="J100" s="155"/>
      <c r="K100" s="155"/>
      <c r="L100" s="155"/>
      <c r="M100" s="155"/>
    </row>
    <row r="101" spans="4:13" x14ac:dyDescent="0.25">
      <c r="D101" s="153"/>
      <c r="E101" s="153"/>
      <c r="F101" s="155"/>
      <c r="G101" s="155"/>
      <c r="H101" s="155"/>
      <c r="I101" s="155"/>
      <c r="J101" s="155"/>
      <c r="K101" s="155"/>
      <c r="L101" s="155"/>
      <c r="M101" s="155"/>
    </row>
    <row r="102" spans="4:13" x14ac:dyDescent="0.25">
      <c r="D102" s="153"/>
      <c r="E102" s="153"/>
      <c r="F102" s="155"/>
      <c r="G102" s="155"/>
      <c r="H102" s="155"/>
      <c r="I102" s="155"/>
      <c r="J102" s="155"/>
      <c r="K102" s="155"/>
      <c r="L102" s="155"/>
      <c r="M102" s="155"/>
    </row>
    <row r="103" spans="4:13" x14ac:dyDescent="0.25">
      <c r="D103" s="153"/>
      <c r="E103" s="153"/>
      <c r="F103" s="155"/>
      <c r="G103" s="155"/>
      <c r="H103" s="155"/>
      <c r="I103" s="155"/>
      <c r="J103" s="155"/>
      <c r="K103" s="155"/>
      <c r="L103" s="155"/>
      <c r="M103" s="155"/>
    </row>
    <row r="104" spans="4:13" x14ac:dyDescent="0.25">
      <c r="D104" s="153"/>
      <c r="E104" s="153"/>
      <c r="F104" s="155"/>
      <c r="G104" s="155"/>
      <c r="H104" s="155"/>
      <c r="I104" s="155"/>
      <c r="J104" s="155"/>
      <c r="K104" s="155"/>
      <c r="L104" s="155"/>
      <c r="M104" s="155"/>
    </row>
    <row r="105" spans="4:13" x14ac:dyDescent="0.25">
      <c r="D105" s="153"/>
      <c r="E105" s="153"/>
      <c r="F105" s="155"/>
      <c r="G105" s="155"/>
      <c r="H105" s="155"/>
      <c r="I105" s="155"/>
      <c r="J105" s="155"/>
      <c r="K105" s="155"/>
      <c r="L105" s="155"/>
      <c r="M105" s="155"/>
    </row>
    <row r="106" spans="4:13" x14ac:dyDescent="0.25">
      <c r="D106" s="153"/>
      <c r="E106" s="153"/>
      <c r="F106" s="155"/>
      <c r="G106" s="155"/>
      <c r="H106" s="155"/>
      <c r="I106" s="155"/>
      <c r="J106" s="155"/>
      <c r="K106" s="155"/>
      <c r="L106" s="155"/>
      <c r="M106" s="155"/>
    </row>
    <row r="107" spans="4:13" x14ac:dyDescent="0.25">
      <c r="D107" s="153"/>
      <c r="E107" s="153"/>
      <c r="F107" s="155"/>
      <c r="G107" s="155"/>
      <c r="H107" s="155"/>
      <c r="I107" s="155"/>
      <c r="J107" s="155"/>
      <c r="K107" s="155"/>
      <c r="L107" s="155"/>
      <c r="M107" s="155"/>
    </row>
    <row r="108" spans="4:13" x14ac:dyDescent="0.25">
      <c r="D108" s="153"/>
      <c r="E108" s="153"/>
      <c r="F108" s="155"/>
      <c r="G108" s="155"/>
      <c r="H108" s="155"/>
      <c r="I108" s="155"/>
      <c r="J108" s="155"/>
      <c r="K108" s="155"/>
      <c r="L108" s="155"/>
      <c r="M108" s="155"/>
    </row>
    <row r="109" spans="4:13" x14ac:dyDescent="0.25">
      <c r="D109" s="153"/>
      <c r="E109" s="153"/>
      <c r="F109" s="155"/>
      <c r="G109" s="155"/>
      <c r="H109" s="155"/>
      <c r="I109" s="155"/>
      <c r="J109" s="155"/>
      <c r="K109" s="155"/>
      <c r="L109" s="155"/>
      <c r="M109" s="155"/>
    </row>
    <row r="110" spans="4:13" x14ac:dyDescent="0.25">
      <c r="D110" s="153"/>
      <c r="E110" s="153"/>
      <c r="F110" s="155"/>
      <c r="G110" s="155"/>
      <c r="H110" s="155"/>
      <c r="I110" s="155"/>
      <c r="J110" s="155"/>
      <c r="K110" s="155"/>
      <c r="L110" s="155"/>
      <c r="M110" s="155"/>
    </row>
    <row r="111" spans="4:13" x14ac:dyDescent="0.25">
      <c r="D111" s="153"/>
      <c r="E111" s="153"/>
      <c r="F111" s="155"/>
      <c r="G111" s="155"/>
      <c r="H111" s="155"/>
      <c r="I111" s="155"/>
      <c r="J111" s="155"/>
      <c r="K111" s="155"/>
      <c r="L111" s="155"/>
      <c r="M111" s="155"/>
    </row>
    <row r="112" spans="4:13" x14ac:dyDescent="0.25">
      <c r="D112" s="153"/>
      <c r="E112" s="153"/>
      <c r="F112" s="155"/>
      <c r="G112" s="155"/>
      <c r="H112" s="155"/>
      <c r="I112" s="155"/>
      <c r="J112" s="155"/>
      <c r="K112" s="155"/>
      <c r="L112" s="155"/>
      <c r="M112" s="155"/>
    </row>
    <row r="113" spans="4:13" x14ac:dyDescent="0.25">
      <c r="D113" s="153"/>
      <c r="E113" s="153"/>
      <c r="F113" s="155"/>
      <c r="G113" s="155"/>
      <c r="H113" s="155"/>
      <c r="I113" s="155"/>
      <c r="J113" s="155"/>
      <c r="K113" s="155"/>
      <c r="L113" s="155"/>
      <c r="M113" s="155"/>
    </row>
    <row r="114" spans="4:13" x14ac:dyDescent="0.25">
      <c r="D114" s="153"/>
      <c r="E114" s="153"/>
      <c r="F114" s="155"/>
      <c r="G114" s="155"/>
      <c r="H114" s="155"/>
      <c r="I114" s="155"/>
      <c r="J114" s="155"/>
      <c r="K114" s="155"/>
      <c r="L114" s="155"/>
      <c r="M114" s="155"/>
    </row>
    <row r="115" spans="4:13" x14ac:dyDescent="0.25">
      <c r="D115" s="153"/>
      <c r="E115" s="153"/>
      <c r="F115" s="155"/>
      <c r="G115" s="155"/>
      <c r="H115" s="155"/>
      <c r="I115" s="155"/>
      <c r="J115" s="155"/>
      <c r="K115" s="155"/>
      <c r="L115" s="155"/>
      <c r="M115" s="155"/>
    </row>
    <row r="116" spans="4:13" x14ac:dyDescent="0.25">
      <c r="D116" s="153"/>
      <c r="E116" s="153"/>
      <c r="F116" s="155"/>
      <c r="G116" s="155"/>
      <c r="H116" s="155"/>
      <c r="I116" s="155"/>
      <c r="J116" s="155"/>
      <c r="K116" s="155"/>
      <c r="L116" s="155"/>
      <c r="M116" s="155"/>
    </row>
    <row r="117" spans="4:13" x14ac:dyDescent="0.25">
      <c r="D117" s="153"/>
      <c r="E117" s="153"/>
      <c r="F117" s="155"/>
      <c r="G117" s="155"/>
      <c r="H117" s="155"/>
      <c r="I117" s="155"/>
      <c r="J117" s="155"/>
      <c r="K117" s="155"/>
      <c r="L117" s="155"/>
      <c r="M117" s="155"/>
    </row>
    <row r="118" spans="4:13" x14ac:dyDescent="0.25">
      <c r="D118" s="153"/>
      <c r="E118" s="153"/>
      <c r="F118" s="155"/>
      <c r="G118" s="155"/>
      <c r="H118" s="155"/>
      <c r="I118" s="155"/>
      <c r="J118" s="155"/>
      <c r="K118" s="155"/>
      <c r="L118" s="155"/>
      <c r="M118" s="155"/>
    </row>
    <row r="119" spans="4:13" x14ac:dyDescent="0.25">
      <c r="D119" s="153"/>
      <c r="E119" s="153"/>
      <c r="F119" s="155"/>
      <c r="G119" s="155"/>
      <c r="H119" s="155"/>
      <c r="I119" s="155"/>
      <c r="J119" s="155"/>
      <c r="K119" s="155"/>
      <c r="L119" s="155"/>
      <c r="M119" s="155"/>
    </row>
    <row r="120" spans="4:13" x14ac:dyDescent="0.25">
      <c r="D120" s="153"/>
      <c r="E120" s="153"/>
      <c r="F120" s="155"/>
      <c r="G120" s="155"/>
      <c r="H120" s="155"/>
      <c r="I120" s="155"/>
      <c r="J120" s="155"/>
      <c r="K120" s="155"/>
      <c r="L120" s="155"/>
      <c r="M120" s="155"/>
    </row>
    <row r="121" spans="4:13" x14ac:dyDescent="0.25">
      <c r="D121" s="153"/>
      <c r="E121" s="153"/>
      <c r="F121" s="155"/>
      <c r="G121" s="155"/>
      <c r="H121" s="155"/>
      <c r="I121" s="155"/>
      <c r="J121" s="155"/>
      <c r="K121" s="155"/>
      <c r="L121" s="155"/>
      <c r="M121" s="155"/>
    </row>
    <row r="122" spans="4:13" x14ac:dyDescent="0.25">
      <c r="D122" s="153"/>
      <c r="E122" s="153"/>
      <c r="F122" s="155"/>
      <c r="G122" s="155"/>
      <c r="H122" s="155"/>
      <c r="I122" s="155"/>
      <c r="J122" s="155"/>
      <c r="K122" s="155"/>
      <c r="L122" s="155"/>
      <c r="M122" s="155"/>
    </row>
    <row r="123" spans="4:13" x14ac:dyDescent="0.25">
      <c r="D123" s="153"/>
      <c r="E123" s="153"/>
      <c r="F123" s="155"/>
      <c r="G123" s="155"/>
      <c r="H123" s="155"/>
      <c r="I123" s="155"/>
      <c r="J123" s="155"/>
      <c r="K123" s="155"/>
      <c r="L123" s="155"/>
      <c r="M123" s="155"/>
    </row>
    <row r="124" spans="4:13" x14ac:dyDescent="0.25">
      <c r="D124" s="153"/>
      <c r="E124" s="153"/>
      <c r="F124" s="155"/>
      <c r="G124" s="155"/>
      <c r="H124" s="155"/>
      <c r="I124" s="155"/>
      <c r="J124" s="155"/>
      <c r="K124" s="155"/>
      <c r="L124" s="155"/>
      <c r="M124" s="155"/>
    </row>
    <row r="125" spans="4:13" x14ac:dyDescent="0.25">
      <c r="D125" s="153"/>
      <c r="E125" s="153"/>
      <c r="F125" s="155"/>
      <c r="G125" s="155"/>
      <c r="H125" s="155"/>
      <c r="I125" s="155"/>
      <c r="J125" s="155"/>
      <c r="K125" s="155"/>
      <c r="L125" s="155"/>
      <c r="M125" s="155"/>
    </row>
    <row r="126" spans="4:13" x14ac:dyDescent="0.25">
      <c r="D126" s="153"/>
      <c r="E126" s="153"/>
      <c r="F126" s="155"/>
      <c r="G126" s="155"/>
      <c r="H126" s="155"/>
      <c r="I126" s="155"/>
      <c r="J126" s="155"/>
      <c r="K126" s="155"/>
      <c r="L126" s="155"/>
      <c r="M126" s="155"/>
    </row>
    <row r="127" spans="4:13" x14ac:dyDescent="0.25">
      <c r="D127" s="153"/>
      <c r="E127" s="153"/>
      <c r="F127" s="155"/>
      <c r="G127" s="155"/>
      <c r="H127" s="155"/>
      <c r="I127" s="155"/>
      <c r="J127" s="155"/>
      <c r="K127" s="155"/>
      <c r="L127" s="155"/>
      <c r="M127" s="155"/>
    </row>
    <row r="128" spans="4:13" x14ac:dyDescent="0.25">
      <c r="D128" s="153"/>
      <c r="E128" s="153"/>
      <c r="F128" s="155"/>
      <c r="G128" s="155"/>
      <c r="H128" s="155"/>
      <c r="I128" s="155"/>
      <c r="J128" s="155"/>
      <c r="K128" s="155"/>
      <c r="L128" s="155"/>
      <c r="M128" s="155"/>
    </row>
    <row r="129" spans="4:13" x14ac:dyDescent="0.25">
      <c r="D129" s="153"/>
      <c r="E129" s="153"/>
      <c r="F129" s="155"/>
      <c r="G129" s="155"/>
      <c r="H129" s="155"/>
      <c r="I129" s="155"/>
      <c r="J129" s="155"/>
      <c r="K129" s="155"/>
      <c r="L129" s="155"/>
      <c r="M129" s="155"/>
    </row>
    <row r="130" spans="4:13" x14ac:dyDescent="0.25">
      <c r="D130" s="153"/>
      <c r="E130" s="153"/>
      <c r="F130" s="155"/>
      <c r="G130" s="155"/>
      <c r="H130" s="155"/>
      <c r="I130" s="155"/>
      <c r="J130" s="155"/>
      <c r="K130" s="155"/>
      <c r="L130" s="155"/>
      <c r="M130" s="155"/>
    </row>
    <row r="131" spans="4:13" x14ac:dyDescent="0.25">
      <c r="D131" s="153"/>
      <c r="E131" s="153"/>
      <c r="F131" s="155"/>
      <c r="G131" s="155"/>
      <c r="H131" s="155"/>
      <c r="I131" s="155"/>
      <c r="J131" s="155"/>
      <c r="K131" s="155"/>
      <c r="L131" s="155"/>
      <c r="M131" s="155"/>
    </row>
    <row r="132" spans="4:13" x14ac:dyDescent="0.25">
      <c r="D132" s="153"/>
      <c r="E132" s="153"/>
      <c r="F132" s="155"/>
      <c r="G132" s="155"/>
      <c r="H132" s="155"/>
      <c r="I132" s="155"/>
      <c r="J132" s="155"/>
      <c r="K132" s="155"/>
      <c r="L132" s="155"/>
      <c r="M132" s="155"/>
    </row>
    <row r="133" spans="4:13" x14ac:dyDescent="0.25">
      <c r="D133" s="153"/>
      <c r="E133" s="153"/>
      <c r="F133" s="155"/>
      <c r="G133" s="155"/>
      <c r="H133" s="155"/>
      <c r="I133" s="155"/>
      <c r="J133" s="155"/>
      <c r="K133" s="155"/>
      <c r="L133" s="155"/>
      <c r="M133" s="155"/>
    </row>
    <row r="134" spans="4:13" x14ac:dyDescent="0.25">
      <c r="D134" s="153"/>
      <c r="E134" s="153"/>
      <c r="F134" s="155"/>
      <c r="G134" s="155"/>
      <c r="H134" s="155"/>
      <c r="I134" s="155"/>
      <c r="J134" s="155"/>
      <c r="K134" s="155"/>
      <c r="L134" s="155"/>
      <c r="M134" s="155"/>
    </row>
    <row r="135" spans="4:13" x14ac:dyDescent="0.25">
      <c r="D135" s="153"/>
      <c r="E135" s="153"/>
      <c r="F135" s="155"/>
      <c r="G135" s="155"/>
      <c r="H135" s="155"/>
      <c r="I135" s="155"/>
      <c r="J135" s="155"/>
      <c r="K135" s="155"/>
      <c r="L135" s="155"/>
      <c r="M135" s="155"/>
    </row>
    <row r="136" spans="4:13" x14ac:dyDescent="0.25">
      <c r="D136" s="153"/>
      <c r="E136" s="153"/>
      <c r="F136" s="155"/>
      <c r="G136" s="155"/>
      <c r="H136" s="155"/>
      <c r="I136" s="155"/>
      <c r="J136" s="155"/>
      <c r="K136" s="155"/>
      <c r="L136" s="155"/>
      <c r="M136" s="155"/>
    </row>
    <row r="137" spans="4:13" x14ac:dyDescent="0.25">
      <c r="D137" s="153"/>
      <c r="E137" s="153"/>
      <c r="F137" s="155"/>
      <c r="G137" s="155"/>
      <c r="H137" s="155"/>
      <c r="I137" s="155"/>
      <c r="J137" s="155"/>
      <c r="K137" s="155"/>
      <c r="L137" s="155"/>
      <c r="M137" s="155"/>
    </row>
    <row r="138" spans="4:13" x14ac:dyDescent="0.25">
      <c r="D138" s="153"/>
      <c r="E138" s="153"/>
      <c r="F138" s="155"/>
      <c r="G138" s="155"/>
      <c r="H138" s="155"/>
      <c r="I138" s="155"/>
      <c r="J138" s="155"/>
      <c r="K138" s="155"/>
      <c r="L138" s="155"/>
      <c r="M138" s="155"/>
    </row>
    <row r="139" spans="4:13" x14ac:dyDescent="0.25">
      <c r="D139" s="153"/>
      <c r="E139" s="153"/>
      <c r="F139" s="155"/>
      <c r="G139" s="155"/>
      <c r="H139" s="155"/>
      <c r="I139" s="155"/>
      <c r="J139" s="155"/>
      <c r="K139" s="155"/>
      <c r="L139" s="155"/>
      <c r="M139" s="155"/>
    </row>
    <row r="140" spans="4:13" x14ac:dyDescent="0.25">
      <c r="D140" s="153"/>
      <c r="E140" s="153"/>
      <c r="F140" s="155"/>
      <c r="G140" s="155"/>
      <c r="H140" s="155"/>
      <c r="I140" s="155"/>
      <c r="J140" s="155"/>
      <c r="K140" s="155"/>
      <c r="L140" s="155"/>
      <c r="M140" s="155"/>
    </row>
    <row r="141" spans="4:13" x14ac:dyDescent="0.25">
      <c r="D141" s="153"/>
      <c r="E141" s="153"/>
      <c r="F141" s="155"/>
      <c r="G141" s="155"/>
      <c r="H141" s="155"/>
      <c r="I141" s="155"/>
      <c r="J141" s="155"/>
      <c r="K141" s="155"/>
      <c r="L141" s="155"/>
      <c r="M141" s="155"/>
    </row>
    <row r="142" spans="4:13" x14ac:dyDescent="0.25">
      <c r="D142" s="153"/>
      <c r="E142" s="153"/>
      <c r="F142" s="155"/>
      <c r="G142" s="155"/>
      <c r="H142" s="155"/>
      <c r="I142" s="155"/>
      <c r="J142" s="155"/>
      <c r="K142" s="155"/>
      <c r="L142" s="155"/>
      <c r="M142" s="155"/>
    </row>
    <row r="143" spans="4:13" x14ac:dyDescent="0.25">
      <c r="D143" s="153"/>
      <c r="E143" s="153"/>
      <c r="F143" s="155"/>
      <c r="G143" s="155"/>
      <c r="H143" s="155"/>
      <c r="I143" s="155"/>
      <c r="J143" s="155"/>
      <c r="K143" s="155"/>
      <c r="L143" s="155"/>
      <c r="M143" s="155"/>
    </row>
    <row r="144" spans="4:13" x14ac:dyDescent="0.25">
      <c r="D144" s="153"/>
      <c r="E144" s="153"/>
      <c r="F144" s="155"/>
      <c r="G144" s="155"/>
      <c r="H144" s="155"/>
      <c r="I144" s="155"/>
      <c r="J144" s="155"/>
      <c r="K144" s="155"/>
      <c r="L144" s="155"/>
      <c r="M144" s="155"/>
    </row>
    <row r="145" spans="4:13" x14ac:dyDescent="0.25">
      <c r="D145" s="153"/>
      <c r="E145" s="153"/>
      <c r="F145" s="155"/>
      <c r="G145" s="155"/>
      <c r="H145" s="155"/>
      <c r="I145" s="155"/>
      <c r="J145" s="155"/>
      <c r="K145" s="155"/>
      <c r="L145" s="155"/>
      <c r="M145" s="155"/>
    </row>
    <row r="146" spans="4:13" x14ac:dyDescent="0.25">
      <c r="D146" s="153"/>
      <c r="E146" s="153"/>
      <c r="F146" s="155"/>
      <c r="G146" s="155"/>
      <c r="H146" s="155"/>
      <c r="I146" s="155"/>
      <c r="J146" s="155"/>
      <c r="K146" s="155"/>
      <c r="L146" s="155"/>
      <c r="M146" s="155"/>
    </row>
    <row r="147" spans="4:13" x14ac:dyDescent="0.25">
      <c r="D147" s="153"/>
      <c r="E147" s="153"/>
      <c r="F147" s="155"/>
      <c r="G147" s="155"/>
      <c r="H147" s="155"/>
      <c r="I147" s="155"/>
      <c r="J147" s="155"/>
      <c r="K147" s="155"/>
      <c r="L147" s="155"/>
      <c r="M147" s="155"/>
    </row>
    <row r="148" spans="4:13" x14ac:dyDescent="0.25">
      <c r="D148" s="153"/>
      <c r="E148" s="153"/>
      <c r="F148" s="155"/>
      <c r="G148" s="155"/>
      <c r="H148" s="155"/>
      <c r="I148" s="155"/>
      <c r="J148" s="155"/>
      <c r="K148" s="155"/>
      <c r="L148" s="155"/>
      <c r="M148" s="155"/>
    </row>
    <row r="149" spans="4:13" x14ac:dyDescent="0.25">
      <c r="D149" s="153"/>
      <c r="E149" s="153"/>
      <c r="F149" s="155"/>
      <c r="G149" s="155"/>
      <c r="H149" s="155"/>
      <c r="I149" s="155"/>
      <c r="J149" s="155"/>
      <c r="K149" s="155"/>
      <c r="L149" s="155"/>
      <c r="M149" s="155"/>
    </row>
    <row r="150" spans="4:13" x14ac:dyDescent="0.25">
      <c r="D150" s="153"/>
      <c r="E150" s="153"/>
      <c r="F150" s="155"/>
      <c r="G150" s="155"/>
      <c r="H150" s="155"/>
      <c r="I150" s="155"/>
      <c r="J150" s="155"/>
      <c r="K150" s="155"/>
      <c r="L150" s="155"/>
      <c r="M150" s="155"/>
    </row>
    <row r="151" spans="4:13" x14ac:dyDescent="0.25">
      <c r="D151" s="153"/>
      <c r="E151" s="153"/>
      <c r="F151" s="155"/>
      <c r="G151" s="155"/>
      <c r="H151" s="155"/>
      <c r="I151" s="155"/>
      <c r="J151" s="155"/>
      <c r="K151" s="155"/>
      <c r="L151" s="155"/>
      <c r="M151" s="155"/>
    </row>
    <row r="152" spans="4:13" x14ac:dyDescent="0.25">
      <c r="D152" s="153"/>
      <c r="E152" s="153"/>
      <c r="F152" s="155"/>
      <c r="G152" s="155"/>
      <c r="H152" s="155"/>
      <c r="I152" s="155"/>
      <c r="J152" s="155"/>
      <c r="K152" s="155"/>
      <c r="L152" s="155"/>
      <c r="M152" s="155"/>
    </row>
    <row r="153" spans="4:13" x14ac:dyDescent="0.25">
      <c r="D153" s="153"/>
      <c r="E153" s="153"/>
      <c r="F153" s="155"/>
      <c r="G153" s="155"/>
      <c r="H153" s="155"/>
      <c r="I153" s="155"/>
      <c r="J153" s="155"/>
      <c r="K153" s="155"/>
      <c r="L153" s="155"/>
      <c r="M153" s="155"/>
    </row>
    <row r="154" spans="4:13" x14ac:dyDescent="0.25">
      <c r="D154" s="153"/>
      <c r="E154" s="153"/>
      <c r="F154" s="155"/>
      <c r="G154" s="155"/>
      <c r="H154" s="155"/>
      <c r="I154" s="155"/>
      <c r="J154" s="155"/>
      <c r="K154" s="155"/>
      <c r="L154" s="155"/>
      <c r="M154" s="155"/>
    </row>
    <row r="155" spans="4:13" x14ac:dyDescent="0.25">
      <c r="D155" s="153"/>
      <c r="E155" s="153"/>
      <c r="F155" s="155"/>
      <c r="G155" s="155"/>
      <c r="H155" s="155"/>
      <c r="I155" s="155"/>
      <c r="J155" s="155"/>
      <c r="K155" s="155"/>
      <c r="L155" s="155"/>
      <c r="M155" s="155"/>
    </row>
    <row r="156" spans="4:13" x14ac:dyDescent="0.25">
      <c r="D156" s="153"/>
      <c r="E156" s="153"/>
      <c r="F156" s="155"/>
      <c r="G156" s="155"/>
      <c r="H156" s="155"/>
      <c r="I156" s="155"/>
      <c r="J156" s="155"/>
      <c r="K156" s="155"/>
      <c r="L156" s="155"/>
      <c r="M156" s="155"/>
    </row>
    <row r="157" spans="4:13" x14ac:dyDescent="0.25">
      <c r="D157" s="153"/>
      <c r="E157" s="153"/>
      <c r="F157" s="155"/>
      <c r="G157" s="155"/>
      <c r="H157" s="155"/>
      <c r="I157" s="155"/>
      <c r="J157" s="155"/>
      <c r="K157" s="155"/>
      <c r="L157" s="155"/>
      <c r="M157" s="155"/>
    </row>
    <row r="158" spans="4:13" x14ac:dyDescent="0.25">
      <c r="D158" s="153"/>
      <c r="E158" s="153"/>
      <c r="F158" s="155"/>
      <c r="G158" s="155"/>
      <c r="H158" s="155"/>
      <c r="I158" s="155"/>
      <c r="J158" s="155"/>
      <c r="K158" s="155"/>
      <c r="L158" s="155"/>
      <c r="M158" s="155"/>
    </row>
    <row r="159" spans="4:13" x14ac:dyDescent="0.25">
      <c r="D159" s="153"/>
      <c r="E159" s="153"/>
      <c r="F159" s="155"/>
      <c r="G159" s="155"/>
      <c r="H159" s="155"/>
      <c r="I159" s="155"/>
      <c r="J159" s="155"/>
      <c r="K159" s="155"/>
      <c r="L159" s="155"/>
      <c r="M159" s="155"/>
    </row>
    <row r="160" spans="4:13" x14ac:dyDescent="0.25">
      <c r="D160" s="153"/>
      <c r="E160" s="153"/>
      <c r="F160" s="155"/>
      <c r="G160" s="155"/>
      <c r="H160" s="155"/>
      <c r="I160" s="155"/>
      <c r="J160" s="155"/>
      <c r="K160" s="155"/>
      <c r="L160" s="155"/>
      <c r="M160" s="155"/>
    </row>
    <row r="161" spans="4:13" x14ac:dyDescent="0.25">
      <c r="D161" s="153"/>
      <c r="E161" s="153"/>
      <c r="F161" s="155"/>
      <c r="G161" s="155"/>
      <c r="H161" s="155"/>
      <c r="I161" s="155"/>
      <c r="J161" s="155"/>
      <c r="K161" s="155"/>
      <c r="L161" s="155"/>
      <c r="M161" s="155"/>
    </row>
    <row r="162" spans="4:13" x14ac:dyDescent="0.25">
      <c r="D162" s="153"/>
      <c r="E162" s="153"/>
      <c r="F162" s="155"/>
      <c r="G162" s="155"/>
      <c r="H162" s="155"/>
      <c r="I162" s="155"/>
      <c r="J162" s="155"/>
      <c r="K162" s="155"/>
      <c r="L162" s="155"/>
      <c r="M162" s="155"/>
    </row>
    <row r="163" spans="4:13" x14ac:dyDescent="0.25">
      <c r="D163" s="153"/>
      <c r="E163" s="153"/>
      <c r="F163" s="155"/>
      <c r="G163" s="155"/>
      <c r="H163" s="155"/>
      <c r="I163" s="155"/>
      <c r="J163" s="155"/>
      <c r="K163" s="155"/>
      <c r="L163" s="155"/>
      <c r="M163" s="155"/>
    </row>
    <row r="164" spans="4:13" x14ac:dyDescent="0.25">
      <c r="D164" s="153"/>
      <c r="E164" s="153"/>
      <c r="F164" s="155"/>
      <c r="G164" s="155"/>
      <c r="H164" s="155"/>
      <c r="I164" s="155"/>
      <c r="J164" s="155"/>
      <c r="K164" s="155"/>
      <c r="L164" s="155"/>
      <c r="M164" s="155"/>
    </row>
    <row r="165" spans="4:13" x14ac:dyDescent="0.25">
      <c r="D165" s="153"/>
      <c r="E165" s="153"/>
      <c r="F165" s="155"/>
      <c r="G165" s="155"/>
      <c r="H165" s="155"/>
      <c r="I165" s="155"/>
      <c r="J165" s="155"/>
      <c r="K165" s="155"/>
      <c r="L165" s="155"/>
      <c r="M165" s="155"/>
    </row>
    <row r="166" spans="4:13" x14ac:dyDescent="0.25">
      <c r="D166" s="153"/>
      <c r="E166" s="153"/>
      <c r="F166" s="155"/>
      <c r="G166" s="155"/>
      <c r="H166" s="155"/>
      <c r="I166" s="155"/>
      <c r="J166" s="155"/>
      <c r="K166" s="155"/>
      <c r="L166" s="155"/>
      <c r="M166" s="155"/>
    </row>
    <row r="167" spans="4:13" x14ac:dyDescent="0.25">
      <c r="D167" s="153"/>
      <c r="E167" s="153"/>
      <c r="F167" s="155"/>
      <c r="G167" s="155"/>
      <c r="H167" s="155"/>
      <c r="I167" s="155"/>
      <c r="J167" s="155"/>
      <c r="K167" s="155"/>
      <c r="L167" s="155"/>
      <c r="M167" s="155"/>
    </row>
    <row r="168" spans="4:13" x14ac:dyDescent="0.25">
      <c r="D168" s="153"/>
      <c r="E168" s="153"/>
      <c r="F168" s="155"/>
      <c r="G168" s="155"/>
      <c r="H168" s="155"/>
      <c r="I168" s="155"/>
      <c r="J168" s="155"/>
      <c r="K168" s="155"/>
      <c r="L168" s="155"/>
      <c r="M168" s="155"/>
    </row>
    <row r="169" spans="4:13" x14ac:dyDescent="0.25">
      <c r="D169" s="153"/>
      <c r="E169" s="153"/>
      <c r="F169" s="155"/>
      <c r="G169" s="155"/>
      <c r="H169" s="155"/>
      <c r="I169" s="155"/>
      <c r="J169" s="155"/>
      <c r="K169" s="155"/>
      <c r="L169" s="155"/>
      <c r="M169" s="155"/>
    </row>
    <row r="170" spans="4:13" x14ac:dyDescent="0.25">
      <c r="D170" s="153"/>
      <c r="E170" s="153"/>
      <c r="F170" s="155"/>
      <c r="G170" s="155"/>
      <c r="H170" s="155"/>
      <c r="I170" s="155"/>
      <c r="J170" s="155"/>
      <c r="K170" s="155"/>
      <c r="L170" s="155"/>
      <c r="M170" s="155"/>
    </row>
    <row r="171" spans="4:13" x14ac:dyDescent="0.25">
      <c r="D171" s="153"/>
      <c r="E171" s="153"/>
      <c r="F171" s="155"/>
      <c r="G171" s="155"/>
      <c r="H171" s="155"/>
      <c r="I171" s="155"/>
      <c r="J171" s="155"/>
      <c r="K171" s="155"/>
      <c r="L171" s="155"/>
      <c r="M171" s="155"/>
    </row>
    <row r="172" spans="4:13" x14ac:dyDescent="0.25">
      <c r="D172" s="153"/>
      <c r="E172" s="153"/>
      <c r="F172" s="155"/>
      <c r="G172" s="155"/>
      <c r="H172" s="155"/>
      <c r="I172" s="155"/>
      <c r="J172" s="155"/>
      <c r="K172" s="155"/>
      <c r="L172" s="155"/>
      <c r="M172" s="155"/>
    </row>
    <row r="173" spans="4:13" x14ac:dyDescent="0.25">
      <c r="D173" s="153"/>
      <c r="E173" s="153"/>
      <c r="F173" s="155"/>
      <c r="G173" s="155"/>
      <c r="H173" s="155"/>
      <c r="I173" s="155"/>
      <c r="J173" s="155"/>
      <c r="K173" s="155"/>
      <c r="L173" s="155"/>
      <c r="M173" s="155"/>
    </row>
    <row r="174" spans="4:13" x14ac:dyDescent="0.25">
      <c r="D174" s="153"/>
      <c r="E174" s="153"/>
      <c r="F174" s="155"/>
      <c r="G174" s="155"/>
      <c r="H174" s="155"/>
      <c r="I174" s="155"/>
      <c r="J174" s="155"/>
      <c r="K174" s="155"/>
      <c r="L174" s="155"/>
      <c r="M174" s="155"/>
    </row>
    <row r="175" spans="4:13" x14ac:dyDescent="0.25">
      <c r="D175" s="153"/>
      <c r="E175" s="153"/>
      <c r="F175" s="155"/>
      <c r="G175" s="155"/>
      <c r="H175" s="155"/>
      <c r="I175" s="155"/>
      <c r="J175" s="155"/>
      <c r="K175" s="155"/>
      <c r="L175" s="155"/>
      <c r="M175" s="155"/>
    </row>
    <row r="176" spans="4:13" x14ac:dyDescent="0.25">
      <c r="D176" s="153"/>
      <c r="E176" s="153"/>
      <c r="F176" s="155"/>
      <c r="G176" s="155"/>
      <c r="H176" s="155"/>
      <c r="I176" s="155"/>
      <c r="J176" s="155"/>
      <c r="K176" s="155"/>
      <c r="L176" s="155"/>
      <c r="M176" s="155"/>
    </row>
    <row r="177" spans="4:13" x14ac:dyDescent="0.25">
      <c r="D177" s="153"/>
      <c r="E177" s="153"/>
      <c r="F177" s="155"/>
      <c r="G177" s="155"/>
      <c r="H177" s="155"/>
      <c r="I177" s="155"/>
      <c r="J177" s="155"/>
      <c r="K177" s="155"/>
      <c r="L177" s="155"/>
      <c r="M177" s="155"/>
    </row>
    <row r="178" spans="4:13" x14ac:dyDescent="0.25">
      <c r="D178" s="153"/>
      <c r="E178" s="153"/>
      <c r="F178" s="155"/>
      <c r="G178" s="155"/>
      <c r="H178" s="155"/>
      <c r="I178" s="155"/>
      <c r="J178" s="155"/>
      <c r="K178" s="155"/>
      <c r="L178" s="155"/>
      <c r="M178" s="155"/>
    </row>
    <row r="179" spans="4:13" x14ac:dyDescent="0.25">
      <c r="D179" s="153"/>
      <c r="E179" s="153"/>
      <c r="F179" s="155"/>
      <c r="G179" s="155"/>
      <c r="H179" s="155"/>
      <c r="I179" s="155"/>
      <c r="J179" s="155"/>
      <c r="K179" s="155"/>
      <c r="L179" s="155"/>
      <c r="M179" s="155"/>
    </row>
    <row r="180" spans="4:13" x14ac:dyDescent="0.25">
      <c r="D180" s="153"/>
      <c r="E180" s="153"/>
      <c r="F180" s="155"/>
      <c r="G180" s="155"/>
      <c r="H180" s="155"/>
      <c r="I180" s="155"/>
      <c r="J180" s="155"/>
      <c r="K180" s="155"/>
      <c r="L180" s="155"/>
      <c r="M180" s="155"/>
    </row>
    <row r="181" spans="4:13" x14ac:dyDescent="0.25">
      <c r="D181" s="153"/>
      <c r="E181" s="153"/>
      <c r="F181" s="155"/>
      <c r="G181" s="155"/>
      <c r="H181" s="155"/>
      <c r="I181" s="155"/>
      <c r="J181" s="155"/>
      <c r="K181" s="155"/>
      <c r="L181" s="155"/>
      <c r="M181" s="155"/>
    </row>
    <row r="182" spans="4:13" x14ac:dyDescent="0.25">
      <c r="D182" s="153"/>
      <c r="E182" s="153"/>
      <c r="F182" s="155"/>
      <c r="G182" s="155"/>
      <c r="H182" s="155"/>
      <c r="I182" s="155"/>
      <c r="J182" s="155"/>
      <c r="K182" s="155"/>
      <c r="L182" s="155"/>
      <c r="M182" s="155"/>
    </row>
    <row r="183" spans="4:13" x14ac:dyDescent="0.25">
      <c r="D183" s="153"/>
      <c r="E183" s="153"/>
      <c r="F183" s="155"/>
      <c r="G183" s="155"/>
      <c r="H183" s="155"/>
      <c r="I183" s="155"/>
      <c r="J183" s="155"/>
      <c r="K183" s="155"/>
      <c r="L183" s="155"/>
      <c r="M183" s="155"/>
    </row>
    <row r="184" spans="4:13" x14ac:dyDescent="0.25">
      <c r="D184" s="153"/>
      <c r="E184" s="153"/>
      <c r="F184" s="155"/>
      <c r="G184" s="155"/>
      <c r="H184" s="155"/>
      <c r="I184" s="155"/>
      <c r="J184" s="155"/>
      <c r="K184" s="155"/>
      <c r="L184" s="155"/>
      <c r="M184" s="155"/>
    </row>
    <row r="185" spans="4:13" x14ac:dyDescent="0.25">
      <c r="D185" s="153"/>
      <c r="E185" s="153"/>
      <c r="F185" s="155"/>
      <c r="G185" s="155"/>
      <c r="H185" s="155"/>
      <c r="I185" s="155"/>
      <c r="J185" s="155"/>
      <c r="K185" s="155"/>
      <c r="L185" s="155"/>
      <c r="M185" s="155"/>
    </row>
    <row r="186" spans="4:13" x14ac:dyDescent="0.25">
      <c r="D186" s="153"/>
      <c r="E186" s="153"/>
      <c r="F186" s="155"/>
      <c r="G186" s="155"/>
      <c r="H186" s="155"/>
      <c r="I186" s="155"/>
      <c r="J186" s="155"/>
      <c r="K186" s="155"/>
      <c r="L186" s="155"/>
      <c r="M186" s="155"/>
    </row>
    <row r="187" spans="4:13" x14ac:dyDescent="0.25">
      <c r="D187" s="153"/>
      <c r="E187" s="153"/>
      <c r="F187" s="155"/>
      <c r="G187" s="155"/>
      <c r="H187" s="155"/>
      <c r="I187" s="155"/>
      <c r="J187" s="155"/>
      <c r="K187" s="155"/>
      <c r="L187" s="155"/>
      <c r="M187" s="155"/>
    </row>
    <row r="188" spans="4:13" x14ac:dyDescent="0.25">
      <c r="D188" s="153"/>
      <c r="E188" s="153"/>
      <c r="F188" s="155"/>
      <c r="G188" s="155"/>
      <c r="H188" s="155"/>
      <c r="I188" s="155"/>
      <c r="J188" s="155"/>
      <c r="K188" s="155"/>
      <c r="L188" s="155"/>
      <c r="M188" s="155"/>
    </row>
    <row r="189" spans="4:13" x14ac:dyDescent="0.25">
      <c r="D189" s="153"/>
      <c r="E189" s="153"/>
      <c r="F189" s="155"/>
      <c r="G189" s="155"/>
      <c r="H189" s="155"/>
      <c r="I189" s="155"/>
      <c r="J189" s="155"/>
      <c r="K189" s="155"/>
      <c r="L189" s="155"/>
      <c r="M189" s="155"/>
    </row>
    <row r="190" spans="4:13" x14ac:dyDescent="0.25">
      <c r="D190" s="153"/>
      <c r="E190" s="153"/>
      <c r="F190" s="155"/>
      <c r="G190" s="155"/>
      <c r="H190" s="155"/>
      <c r="I190" s="155"/>
      <c r="J190" s="155"/>
      <c r="K190" s="155"/>
      <c r="L190" s="155"/>
      <c r="M190" s="155"/>
    </row>
    <row r="191" spans="4:13" x14ac:dyDescent="0.25">
      <c r="D191" s="153"/>
      <c r="E191" s="153"/>
      <c r="F191" s="155"/>
      <c r="G191" s="155"/>
      <c r="H191" s="155"/>
      <c r="I191" s="155"/>
      <c r="J191" s="155"/>
      <c r="K191" s="155"/>
      <c r="L191" s="155"/>
      <c r="M191" s="155"/>
    </row>
    <row r="192" spans="4:13" x14ac:dyDescent="0.25">
      <c r="D192" s="153"/>
      <c r="E192" s="153"/>
      <c r="F192" s="155"/>
      <c r="G192" s="155"/>
      <c r="H192" s="155"/>
      <c r="I192" s="155"/>
      <c r="J192" s="155"/>
      <c r="K192" s="155"/>
      <c r="L192" s="155"/>
      <c r="M192" s="155"/>
    </row>
    <row r="193" spans="4:13" x14ac:dyDescent="0.25">
      <c r="D193" s="153"/>
      <c r="E193" s="153"/>
      <c r="F193" s="155"/>
      <c r="G193" s="155"/>
      <c r="H193" s="155"/>
      <c r="I193" s="155"/>
      <c r="J193" s="155"/>
      <c r="K193" s="155"/>
      <c r="L193" s="155"/>
      <c r="M193" s="155"/>
    </row>
    <row r="194" spans="4:13" x14ac:dyDescent="0.25">
      <c r="D194" s="153"/>
      <c r="E194" s="153"/>
      <c r="F194" s="155"/>
      <c r="G194" s="155"/>
      <c r="H194" s="155"/>
      <c r="I194" s="155"/>
      <c r="J194" s="155"/>
      <c r="K194" s="155"/>
      <c r="L194" s="155"/>
      <c r="M194" s="155"/>
    </row>
    <row r="195" spans="4:13" x14ac:dyDescent="0.25">
      <c r="D195" s="153"/>
      <c r="E195" s="153"/>
      <c r="F195" s="155"/>
      <c r="G195" s="155"/>
      <c r="H195" s="155"/>
      <c r="I195" s="155"/>
      <c r="J195" s="155"/>
      <c r="K195" s="155"/>
      <c r="L195" s="155"/>
      <c r="M195" s="155"/>
    </row>
    <row r="196" spans="4:13" x14ac:dyDescent="0.25">
      <c r="D196" s="153"/>
      <c r="E196" s="153"/>
      <c r="F196" s="155"/>
      <c r="G196" s="155"/>
      <c r="H196" s="155"/>
      <c r="I196" s="155"/>
      <c r="J196" s="155"/>
      <c r="K196" s="155"/>
      <c r="L196" s="155"/>
      <c r="M196" s="155"/>
    </row>
    <row r="197" spans="4:13" x14ac:dyDescent="0.25">
      <c r="D197" s="153"/>
      <c r="E197" s="153"/>
      <c r="F197" s="155"/>
      <c r="G197" s="155"/>
      <c r="H197" s="155"/>
      <c r="I197" s="155"/>
      <c r="J197" s="155"/>
      <c r="K197" s="155"/>
      <c r="L197" s="155"/>
      <c r="M197" s="155"/>
    </row>
    <row r="198" spans="4:13" x14ac:dyDescent="0.25">
      <c r="D198" s="153"/>
      <c r="E198" s="153"/>
      <c r="F198" s="155"/>
      <c r="G198" s="155"/>
      <c r="H198" s="155"/>
      <c r="I198" s="155"/>
      <c r="J198" s="155"/>
      <c r="K198" s="155"/>
      <c r="L198" s="155"/>
      <c r="M198" s="155"/>
    </row>
    <row r="199" spans="4:13" x14ac:dyDescent="0.25">
      <c r="D199" s="153"/>
      <c r="E199" s="153"/>
      <c r="F199" s="155"/>
      <c r="G199" s="155"/>
      <c r="H199" s="155"/>
      <c r="I199" s="155"/>
      <c r="J199" s="155"/>
      <c r="K199" s="155"/>
      <c r="L199" s="155"/>
      <c r="M199" s="155"/>
    </row>
    <row r="200" spans="4:13" x14ac:dyDescent="0.25">
      <c r="D200" s="153"/>
      <c r="E200" s="153"/>
      <c r="F200" s="155"/>
      <c r="G200" s="155"/>
      <c r="H200" s="155"/>
      <c r="I200" s="155"/>
      <c r="J200" s="155"/>
      <c r="K200" s="155"/>
      <c r="L200" s="155"/>
      <c r="M200" s="155"/>
    </row>
    <row r="201" spans="4:13" x14ac:dyDescent="0.25">
      <c r="D201" s="153"/>
      <c r="E201" s="153"/>
      <c r="F201" s="155"/>
      <c r="G201" s="155"/>
      <c r="H201" s="155"/>
      <c r="I201" s="155"/>
      <c r="J201" s="155"/>
      <c r="K201" s="155"/>
      <c r="L201" s="155"/>
      <c r="M201" s="155"/>
    </row>
    <row r="202" spans="4:13" x14ac:dyDescent="0.25">
      <c r="D202" s="153"/>
      <c r="E202" s="153"/>
      <c r="F202" s="155"/>
      <c r="G202" s="155"/>
      <c r="H202" s="155"/>
      <c r="I202" s="155"/>
      <c r="J202" s="155"/>
      <c r="K202" s="155"/>
      <c r="L202" s="155"/>
      <c r="M202" s="155"/>
    </row>
    <row r="203" spans="4:13" x14ac:dyDescent="0.25">
      <c r="D203" s="153"/>
      <c r="E203" s="153"/>
      <c r="F203" s="155"/>
      <c r="G203" s="155"/>
      <c r="H203" s="155"/>
      <c r="I203" s="155"/>
      <c r="J203" s="155"/>
      <c r="K203" s="155"/>
      <c r="L203" s="155"/>
      <c r="M203" s="155"/>
    </row>
    <row r="204" spans="4:13" x14ac:dyDescent="0.25">
      <c r="D204" s="153"/>
      <c r="E204" s="153"/>
      <c r="F204" s="155"/>
      <c r="G204" s="155"/>
      <c r="H204" s="155"/>
      <c r="I204" s="155"/>
      <c r="J204" s="155"/>
      <c r="K204" s="155"/>
      <c r="L204" s="155"/>
      <c r="M204" s="155"/>
    </row>
    <row r="205" spans="4:13" x14ac:dyDescent="0.25">
      <c r="D205" s="153"/>
      <c r="E205" s="153"/>
      <c r="F205" s="155"/>
      <c r="G205" s="155"/>
      <c r="H205" s="155"/>
      <c r="I205" s="155"/>
      <c r="J205" s="155"/>
      <c r="K205" s="155"/>
      <c r="L205" s="155"/>
      <c r="M205" s="155"/>
    </row>
    <row r="206" spans="4:13" x14ac:dyDescent="0.25">
      <c r="D206" s="153"/>
      <c r="E206" s="153"/>
      <c r="F206" s="155"/>
      <c r="G206" s="155"/>
      <c r="H206" s="155"/>
      <c r="I206" s="155"/>
      <c r="J206" s="155"/>
      <c r="K206" s="155"/>
      <c r="L206" s="155"/>
      <c r="M206" s="155"/>
    </row>
    <row r="207" spans="4:13" x14ac:dyDescent="0.25">
      <c r="D207" s="153"/>
      <c r="E207" s="153"/>
      <c r="F207" s="155"/>
      <c r="G207" s="155"/>
      <c r="H207" s="155"/>
      <c r="I207" s="155"/>
      <c r="J207" s="155"/>
      <c r="K207" s="155"/>
      <c r="L207" s="155"/>
      <c r="M207" s="155"/>
    </row>
    <row r="208" spans="4:13" x14ac:dyDescent="0.25">
      <c r="D208" s="153"/>
      <c r="E208" s="153"/>
      <c r="F208" s="155"/>
      <c r="G208" s="155"/>
      <c r="H208" s="155"/>
      <c r="I208" s="155"/>
      <c r="J208" s="155"/>
      <c r="K208" s="155"/>
      <c r="L208" s="155"/>
      <c r="M208" s="155"/>
    </row>
    <row r="209" spans="4:13" x14ac:dyDescent="0.25">
      <c r="D209" s="153"/>
      <c r="E209" s="153"/>
      <c r="F209" s="155"/>
      <c r="G209" s="155"/>
      <c r="H209" s="155"/>
      <c r="I209" s="155"/>
      <c r="J209" s="155"/>
      <c r="K209" s="155"/>
      <c r="L209" s="155"/>
      <c r="M209" s="155"/>
    </row>
    <row r="210" spans="4:13" x14ac:dyDescent="0.25">
      <c r="D210" s="153"/>
      <c r="E210" s="153"/>
      <c r="F210" s="155"/>
      <c r="G210" s="155"/>
      <c r="H210" s="155"/>
      <c r="I210" s="155"/>
      <c r="J210" s="155"/>
      <c r="K210" s="155"/>
      <c r="L210" s="155"/>
      <c r="M210" s="155"/>
    </row>
    <row r="211" spans="4:13" x14ac:dyDescent="0.25">
      <c r="D211" s="153"/>
      <c r="E211" s="153"/>
      <c r="F211" s="155"/>
      <c r="G211" s="155"/>
      <c r="H211" s="155"/>
      <c r="I211" s="155"/>
      <c r="J211" s="155"/>
      <c r="K211" s="155"/>
      <c r="L211" s="155"/>
      <c r="M211" s="155"/>
    </row>
    <row r="212" spans="4:13" x14ac:dyDescent="0.25">
      <c r="D212" s="153"/>
      <c r="E212" s="153"/>
      <c r="F212" s="155"/>
      <c r="G212" s="155"/>
      <c r="H212" s="155"/>
      <c r="I212" s="155"/>
      <c r="J212" s="155"/>
      <c r="K212" s="155"/>
      <c r="L212" s="155"/>
      <c r="M212" s="155"/>
    </row>
    <row r="213" spans="4:13" x14ac:dyDescent="0.25">
      <c r="D213" s="153"/>
      <c r="E213" s="153"/>
      <c r="F213" s="155"/>
      <c r="G213" s="155"/>
      <c r="H213" s="155"/>
      <c r="I213" s="155"/>
      <c r="J213" s="155"/>
      <c r="K213" s="155"/>
      <c r="L213" s="155"/>
      <c r="M213" s="155"/>
    </row>
    <row r="214" spans="4:13" x14ac:dyDescent="0.25">
      <c r="D214" s="153"/>
      <c r="E214" s="153"/>
      <c r="F214" s="155"/>
      <c r="G214" s="155"/>
      <c r="H214" s="155"/>
      <c r="I214" s="155"/>
      <c r="J214" s="155"/>
      <c r="K214" s="155"/>
      <c r="L214" s="155"/>
      <c r="M214" s="155"/>
    </row>
    <row r="215" spans="4:13" x14ac:dyDescent="0.25">
      <c r="D215" s="153"/>
      <c r="E215" s="153"/>
      <c r="F215" s="155"/>
      <c r="G215" s="155"/>
      <c r="H215" s="155"/>
      <c r="I215" s="155"/>
      <c r="J215" s="155"/>
      <c r="K215" s="155"/>
      <c r="L215" s="155"/>
      <c r="M215" s="155"/>
    </row>
    <row r="216" spans="4:13" x14ac:dyDescent="0.25">
      <c r="D216" s="153"/>
      <c r="E216" s="153"/>
      <c r="F216" s="155"/>
      <c r="G216" s="155"/>
      <c r="H216" s="155"/>
      <c r="I216" s="155"/>
      <c r="J216" s="155"/>
      <c r="K216" s="155"/>
      <c r="L216" s="155"/>
      <c r="M216" s="155"/>
    </row>
    <row r="217" spans="4:13" x14ac:dyDescent="0.25">
      <c r="D217" s="153"/>
      <c r="E217" s="153"/>
      <c r="F217" s="155"/>
      <c r="G217" s="155"/>
      <c r="H217" s="155"/>
      <c r="I217" s="155"/>
      <c r="J217" s="155"/>
      <c r="K217" s="155"/>
      <c r="L217" s="155"/>
      <c r="M217" s="155"/>
    </row>
    <row r="218" spans="4:13" x14ac:dyDescent="0.25">
      <c r="D218" s="153"/>
      <c r="E218" s="153"/>
      <c r="F218" s="155"/>
      <c r="G218" s="155"/>
      <c r="H218" s="155"/>
      <c r="I218" s="155"/>
      <c r="J218" s="155"/>
      <c r="K218" s="155"/>
      <c r="L218" s="155"/>
      <c r="M218" s="155"/>
    </row>
    <row r="219" spans="4:13" x14ac:dyDescent="0.25">
      <c r="D219" s="153"/>
      <c r="E219" s="153"/>
      <c r="F219" s="155"/>
      <c r="G219" s="155"/>
      <c r="H219" s="155"/>
      <c r="I219" s="155"/>
      <c r="J219" s="155"/>
      <c r="K219" s="155"/>
      <c r="L219" s="155"/>
      <c r="M219" s="155"/>
    </row>
    <row r="220" spans="4:13" x14ac:dyDescent="0.25">
      <c r="D220" s="153"/>
      <c r="E220" s="153"/>
      <c r="F220" s="155"/>
      <c r="G220" s="155"/>
      <c r="H220" s="155"/>
      <c r="I220" s="155"/>
      <c r="J220" s="155"/>
      <c r="K220" s="155"/>
      <c r="L220" s="155"/>
      <c r="M220" s="155"/>
    </row>
    <row r="221" spans="4:13" x14ac:dyDescent="0.25">
      <c r="D221" s="153"/>
      <c r="E221" s="153"/>
      <c r="F221" s="155"/>
      <c r="G221" s="155"/>
      <c r="H221" s="155"/>
      <c r="I221" s="155"/>
      <c r="J221" s="155"/>
      <c r="K221" s="155"/>
      <c r="L221" s="155"/>
      <c r="M221" s="155"/>
    </row>
    <row r="222" spans="4:13" x14ac:dyDescent="0.25">
      <c r="D222" s="153"/>
      <c r="E222" s="153"/>
      <c r="F222" s="155"/>
      <c r="G222" s="155"/>
      <c r="H222" s="155"/>
      <c r="I222" s="155"/>
      <c r="J222" s="155"/>
      <c r="K222" s="155"/>
      <c r="L222" s="155"/>
      <c r="M222" s="155"/>
    </row>
    <row r="223" spans="4:13" x14ac:dyDescent="0.25">
      <c r="D223" s="153"/>
      <c r="E223" s="153"/>
      <c r="F223" s="155"/>
      <c r="G223" s="155"/>
      <c r="H223" s="155"/>
      <c r="I223" s="155"/>
      <c r="J223" s="155"/>
      <c r="K223" s="155"/>
      <c r="L223" s="155"/>
      <c r="M223" s="155"/>
    </row>
    <row r="224" spans="4:13" x14ac:dyDescent="0.25">
      <c r="D224" s="153"/>
      <c r="E224" s="153"/>
      <c r="F224" s="155"/>
      <c r="G224" s="155"/>
      <c r="H224" s="155"/>
      <c r="I224" s="155"/>
      <c r="J224" s="155"/>
      <c r="K224" s="155"/>
      <c r="L224" s="155"/>
      <c r="M224" s="155"/>
    </row>
    <row r="225" spans="4:13" x14ac:dyDescent="0.25">
      <c r="D225" s="153"/>
      <c r="E225" s="153"/>
      <c r="F225" s="155"/>
      <c r="G225" s="155"/>
      <c r="H225" s="155"/>
      <c r="I225" s="155"/>
      <c r="J225" s="155"/>
      <c r="K225" s="155"/>
      <c r="L225" s="155"/>
      <c r="M225" s="155"/>
    </row>
    <row r="226" spans="4:13" x14ac:dyDescent="0.25">
      <c r="D226" s="153"/>
      <c r="E226" s="153"/>
      <c r="F226" s="155"/>
      <c r="G226" s="155"/>
      <c r="H226" s="155"/>
      <c r="I226" s="155"/>
      <c r="J226" s="155"/>
      <c r="K226" s="155"/>
      <c r="L226" s="155"/>
      <c r="M226" s="155"/>
    </row>
    <row r="227" spans="4:13" x14ac:dyDescent="0.25">
      <c r="D227" s="153"/>
      <c r="E227" s="153"/>
      <c r="F227" s="155"/>
      <c r="G227" s="155"/>
      <c r="H227" s="155"/>
      <c r="I227" s="155"/>
      <c r="J227" s="155"/>
      <c r="K227" s="155"/>
      <c r="L227" s="155"/>
      <c r="M227" s="155"/>
    </row>
    <row r="228" spans="4:13" x14ac:dyDescent="0.25">
      <c r="D228" s="153"/>
      <c r="E228" s="153"/>
      <c r="F228" s="155"/>
      <c r="G228" s="155"/>
      <c r="H228" s="155"/>
      <c r="I228" s="155"/>
      <c r="J228" s="155"/>
      <c r="K228" s="155"/>
      <c r="L228" s="155"/>
      <c r="M228" s="155"/>
    </row>
    <row r="229" spans="4:13" x14ac:dyDescent="0.25">
      <c r="D229" s="153"/>
      <c r="E229" s="153"/>
      <c r="F229" s="155"/>
      <c r="G229" s="155"/>
      <c r="H229" s="155"/>
      <c r="I229" s="155"/>
      <c r="J229" s="155"/>
      <c r="K229" s="155"/>
      <c r="L229" s="155"/>
      <c r="M229" s="155"/>
    </row>
    <row r="230" spans="4:13" x14ac:dyDescent="0.25">
      <c r="D230" s="153"/>
      <c r="E230" s="153"/>
      <c r="F230" s="155"/>
      <c r="G230" s="155"/>
      <c r="H230" s="155"/>
      <c r="I230" s="155"/>
      <c r="J230" s="155"/>
      <c r="K230" s="155"/>
      <c r="L230" s="155"/>
      <c r="M230" s="155"/>
    </row>
    <row r="231" spans="4:13" x14ac:dyDescent="0.25">
      <c r="D231" s="153"/>
      <c r="E231" s="153"/>
      <c r="F231" s="155"/>
      <c r="G231" s="155"/>
      <c r="H231" s="155"/>
      <c r="I231" s="155"/>
      <c r="J231" s="155"/>
      <c r="K231" s="155"/>
      <c r="L231" s="155"/>
      <c r="M231" s="155"/>
    </row>
    <row r="232" spans="4:13" x14ac:dyDescent="0.25">
      <c r="D232" s="153"/>
      <c r="E232" s="153"/>
      <c r="F232" s="155"/>
      <c r="G232" s="155"/>
      <c r="H232" s="155"/>
      <c r="I232" s="155"/>
      <c r="J232" s="155"/>
      <c r="K232" s="155"/>
      <c r="L232" s="155"/>
      <c r="M232" s="155"/>
    </row>
    <row r="233" spans="4:13" x14ac:dyDescent="0.25">
      <c r="D233" s="153"/>
      <c r="E233" s="153"/>
      <c r="F233" s="155"/>
      <c r="G233" s="155"/>
      <c r="H233" s="155"/>
      <c r="I233" s="155"/>
      <c r="J233" s="155"/>
      <c r="K233" s="155"/>
      <c r="L233" s="155"/>
      <c r="M233" s="155"/>
    </row>
    <row r="234" spans="4:13" x14ac:dyDescent="0.25">
      <c r="D234" s="153"/>
      <c r="E234" s="153"/>
      <c r="F234" s="155"/>
      <c r="G234" s="155"/>
      <c r="H234" s="155"/>
      <c r="I234" s="155"/>
      <c r="J234" s="155"/>
      <c r="K234" s="155"/>
      <c r="L234" s="155"/>
      <c r="M234" s="155"/>
    </row>
    <row r="235" spans="4:13" x14ac:dyDescent="0.25">
      <c r="D235" s="153"/>
      <c r="E235" s="153"/>
      <c r="F235" s="155"/>
      <c r="G235" s="155"/>
      <c r="H235" s="155"/>
      <c r="I235" s="155"/>
      <c r="J235" s="155"/>
      <c r="K235" s="155"/>
      <c r="L235" s="155"/>
      <c r="M235" s="155"/>
    </row>
    <row r="236" spans="4:13" x14ac:dyDescent="0.25">
      <c r="D236" s="153"/>
      <c r="E236" s="153"/>
      <c r="F236" s="155"/>
      <c r="G236" s="155"/>
      <c r="H236" s="155"/>
      <c r="I236" s="155"/>
      <c r="J236" s="155"/>
      <c r="K236" s="155"/>
      <c r="L236" s="155"/>
      <c r="M236" s="155"/>
    </row>
    <row r="237" spans="4:13" x14ac:dyDescent="0.25">
      <c r="D237" s="153"/>
      <c r="E237" s="153"/>
      <c r="F237" s="155"/>
      <c r="G237" s="155"/>
      <c r="H237" s="155"/>
      <c r="I237" s="155"/>
      <c r="J237" s="155"/>
      <c r="K237" s="155"/>
      <c r="L237" s="155"/>
      <c r="M237" s="155"/>
    </row>
    <row r="238" spans="4:13" x14ac:dyDescent="0.25">
      <c r="D238" s="153"/>
      <c r="E238" s="153"/>
      <c r="F238" s="155"/>
      <c r="G238" s="155"/>
      <c r="H238" s="155"/>
      <c r="I238" s="155"/>
      <c r="J238" s="155"/>
      <c r="K238" s="155"/>
      <c r="L238" s="155"/>
      <c r="M238" s="155"/>
    </row>
    <row r="239" spans="4:13" x14ac:dyDescent="0.25">
      <c r="D239" s="153"/>
      <c r="E239" s="153"/>
      <c r="F239" s="155"/>
      <c r="G239" s="155"/>
      <c r="H239" s="155"/>
      <c r="I239" s="155"/>
      <c r="J239" s="155"/>
      <c r="K239" s="155"/>
      <c r="L239" s="155"/>
      <c r="M239" s="155"/>
    </row>
    <row r="240" spans="4:13" x14ac:dyDescent="0.25">
      <c r="D240" s="153"/>
      <c r="E240" s="153"/>
      <c r="F240" s="155"/>
      <c r="G240" s="155"/>
      <c r="H240" s="155"/>
      <c r="I240" s="155"/>
      <c r="J240" s="155"/>
      <c r="K240" s="155"/>
      <c r="L240" s="155"/>
      <c r="M240" s="155"/>
    </row>
    <row r="241" spans="4:13" x14ac:dyDescent="0.25">
      <c r="D241" s="153"/>
      <c r="E241" s="153"/>
      <c r="F241" s="155"/>
      <c r="G241" s="155"/>
      <c r="H241" s="155"/>
      <c r="I241" s="155"/>
      <c r="J241" s="155"/>
      <c r="K241" s="155"/>
      <c r="L241" s="155"/>
      <c r="M241" s="155"/>
    </row>
    <row r="242" spans="4:13" x14ac:dyDescent="0.25">
      <c r="D242" s="153"/>
      <c r="E242" s="153"/>
      <c r="F242" s="155"/>
      <c r="G242" s="155"/>
      <c r="H242" s="155"/>
      <c r="I242" s="155"/>
      <c r="J242" s="155"/>
      <c r="K242" s="155"/>
      <c r="L242" s="155"/>
      <c r="M242" s="155"/>
    </row>
    <row r="243" spans="4:13" x14ac:dyDescent="0.25">
      <c r="D243" s="153"/>
      <c r="E243" s="153"/>
      <c r="F243" s="155"/>
      <c r="G243" s="155"/>
      <c r="H243" s="155"/>
      <c r="I243" s="155"/>
      <c r="J243" s="155"/>
      <c r="K243" s="155"/>
      <c r="L243" s="155"/>
      <c r="M243" s="155"/>
    </row>
    <row r="244" spans="4:13" x14ac:dyDescent="0.25">
      <c r="D244" s="153"/>
      <c r="E244" s="153"/>
      <c r="F244" s="155"/>
      <c r="G244" s="155"/>
      <c r="H244" s="155"/>
      <c r="I244" s="155"/>
      <c r="J244" s="155"/>
      <c r="K244" s="155"/>
      <c r="L244" s="155"/>
      <c r="M244" s="155"/>
    </row>
  </sheetData>
  <sheetProtection insertColumns="0" insertRows="0" deleteRows="0"/>
  <mergeCells count="11">
    <mergeCell ref="C1:E1"/>
    <mergeCell ref="B5:F5"/>
    <mergeCell ref="C6:F6"/>
    <mergeCell ref="C17:F17"/>
    <mergeCell ref="C28:F28"/>
    <mergeCell ref="D51:D52"/>
    <mergeCell ref="E51:E52"/>
    <mergeCell ref="C2:E2"/>
    <mergeCell ref="C39:F39"/>
    <mergeCell ref="F51:F52"/>
    <mergeCell ref="C50:F50"/>
  </mergeCells>
  <conditionalFormatting sqref="F15">
    <cfRule type="cellIs" dxfId="6" priority="18" operator="notEqual">
      <formula>$F$7</formula>
    </cfRule>
  </conditionalFormatting>
  <conditionalFormatting sqref="F26">
    <cfRule type="cellIs" dxfId="5" priority="17" operator="notEqual">
      <formula>$F$18</formula>
    </cfRule>
  </conditionalFormatting>
  <conditionalFormatting sqref="F37">
    <cfRule type="cellIs" dxfId="4" priority="16" operator="notEqual">
      <formula>$F$29</formula>
    </cfRule>
  </conditionalFormatting>
  <conditionalFormatting sqref="F48">
    <cfRule type="cellIs" dxfId="3" priority="2" operator="notEqual">
      <formula>$F$40</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59 C47"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58 C46" xr:uid="{9DD30DAD-252C-43C8-B2D2-D70E24558917}"/>
    <dataValidation allowBlank="1" showInputMessage="1" showErrorMessage="1" prompt="Services contracted by an organization which follow the normal procurement processes." sqref="C11 C22 C33 C56 C44" xr:uid="{D2D4883A-DF6E-4599-89E1-C25704DD6B71}"/>
    <dataValidation allowBlank="1" showInputMessage="1" showErrorMessage="1" prompt="Includes staff and non-staff travel paid for by the organization directly related to a project." sqref="C12 C23 C34 C57 C45"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55 C43"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54 C42" xr:uid="{F098AF50-6738-49DD-B927-47F3EEE74261}"/>
    <dataValidation allowBlank="1" showInputMessage="1" showErrorMessage="1" prompt="Includes all related staff and temporary staff costs including base salary, post adjustment and all staff entitlements." sqref="C8 C19 C30 C53 C41" xr:uid="{340B5EBB-3C3E-458C-BC5F-57C720FFB61A}"/>
    <dataValidation allowBlank="1" showInputMessage="1" showErrorMessage="1" prompt="Output totals must match the original total from Table 1, and will show as red if not. " sqref="F15" xr:uid="{CB4E1972-F42E-40FE-9670-1760DDE11E59}"/>
  </dataValidations>
  <pageMargins left="0.7" right="0.7" top="0.75" bottom="0.75" header="0.3" footer="0.3"/>
  <pageSetup scale="74" orientation="landscape" r:id="rId1"/>
  <ignoredErrors>
    <ignoredError sqref="D4:E4 D51:E52"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Table'!$F$41</xm:f>
            <x14:dxf>
              <font>
                <color rgb="FF9C0006"/>
              </font>
              <fill>
                <patternFill>
                  <bgColor rgb="FFFFC7CE"/>
                </patternFill>
              </fill>
            </x14:dxf>
          </x14:cfRule>
          <xm:sqref>F62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6"/>
  <sheetViews>
    <sheetView showGridLines="0" workbookViewId="0">
      <selection activeCell="B10" sqref="B10"/>
    </sheetView>
  </sheetViews>
  <sheetFormatPr baseColWidth="10" defaultColWidth="8.85546875" defaultRowHeight="15" x14ac:dyDescent="0.25"/>
  <cols>
    <col min="2" max="2" width="73.28515625" customWidth="1"/>
  </cols>
  <sheetData>
    <row r="1" spans="2:2" ht="15.75" thickBot="1" x14ac:dyDescent="0.3"/>
    <row r="2" spans="2:2" ht="15.75" thickBot="1" x14ac:dyDescent="0.3">
      <c r="B2" s="68" t="s">
        <v>96</v>
      </c>
    </row>
    <row r="3" spans="2:2" x14ac:dyDescent="0.25">
      <c r="B3" s="69"/>
    </row>
    <row r="4" spans="2:2" ht="30.75" customHeight="1" x14ac:dyDescent="0.25">
      <c r="B4" s="70" t="s">
        <v>97</v>
      </c>
    </row>
    <row r="5" spans="2:2" ht="30.75" customHeight="1" x14ac:dyDescent="0.25">
      <c r="B5" s="70"/>
    </row>
    <row r="6" spans="2:2" ht="60" x14ac:dyDescent="0.25">
      <c r="B6" s="70" t="s">
        <v>98</v>
      </c>
    </row>
    <row r="7" spans="2:2" x14ac:dyDescent="0.25">
      <c r="B7" s="70"/>
    </row>
    <row r="8" spans="2:2" ht="60" x14ac:dyDescent="0.25">
      <c r="B8" s="70" t="s">
        <v>99</v>
      </c>
    </row>
    <row r="9" spans="2:2" x14ac:dyDescent="0.25">
      <c r="B9" s="70"/>
    </row>
    <row r="10" spans="2:2" ht="60" x14ac:dyDescent="0.25">
      <c r="B10" s="70" t="s">
        <v>100</v>
      </c>
    </row>
    <row r="11" spans="2:2" x14ac:dyDescent="0.25">
      <c r="B11" s="70"/>
    </row>
    <row r="12" spans="2:2" ht="30" x14ac:dyDescent="0.25">
      <c r="B12" s="70" t="s">
        <v>101</v>
      </c>
    </row>
    <row r="13" spans="2:2" x14ac:dyDescent="0.25">
      <c r="B13" s="70"/>
    </row>
    <row r="14" spans="2:2" ht="60" x14ac:dyDescent="0.25">
      <c r="B14" s="70" t="s">
        <v>102</v>
      </c>
    </row>
    <row r="15" spans="2:2" x14ac:dyDescent="0.25">
      <c r="B15" s="70"/>
    </row>
    <row r="16" spans="2:2" ht="45.75" thickBot="1" x14ac:dyDescent="0.3">
      <c r="B16" s="71" t="s">
        <v>103</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14"/>
  <sheetViews>
    <sheetView showGridLines="0" showZeros="0" zoomScale="80" zoomScaleNormal="80" zoomScaleSheetLayoutView="70" workbookViewId="0">
      <selection activeCell="H10" sqref="H10"/>
    </sheetView>
  </sheetViews>
  <sheetFormatPr baseColWidth="10" defaultColWidth="8.85546875" defaultRowHeight="15" x14ac:dyDescent="0.25"/>
  <cols>
    <col min="2" max="2" width="61.85546875" customWidth="1"/>
    <col min="4" max="4" width="17.85546875" customWidth="1"/>
  </cols>
  <sheetData>
    <row r="1" spans="2:4" ht="15.75" thickBot="1" x14ac:dyDescent="0.3"/>
    <row r="2" spans="2:4" x14ac:dyDescent="0.25">
      <c r="B2" s="263" t="s">
        <v>104</v>
      </c>
      <c r="C2" s="264"/>
      <c r="D2" s="265"/>
    </row>
    <row r="3" spans="2:4" ht="15.75" thickBot="1" x14ac:dyDescent="0.3">
      <c r="B3" s="266"/>
      <c r="C3" s="267"/>
      <c r="D3" s="268"/>
    </row>
    <row r="4" spans="2:4" ht="15.75" thickBot="1" x14ac:dyDescent="0.3"/>
    <row r="5" spans="2:4" x14ac:dyDescent="0.25">
      <c r="B5" s="274" t="s">
        <v>105</v>
      </c>
      <c r="C5" s="275"/>
      <c r="D5" s="276"/>
    </row>
    <row r="6" spans="2:4" ht="15.75" thickBot="1" x14ac:dyDescent="0.3">
      <c r="B6" s="271"/>
      <c r="C6" s="272"/>
      <c r="D6" s="273"/>
    </row>
    <row r="7" spans="2:4" x14ac:dyDescent="0.25">
      <c r="B7" s="39" t="s">
        <v>106</v>
      </c>
      <c r="C7" s="269">
        <f>SUM('1) Budget Table'!D10:E10,'1) Budget Table'!D15:E15,'1) Budget Table'!D21:E21)</f>
        <v>2003278.9300000002</v>
      </c>
      <c r="D7" s="270"/>
    </row>
    <row r="8" spans="2:4" x14ac:dyDescent="0.25">
      <c r="B8" s="39" t="s">
        <v>107</v>
      </c>
      <c r="C8" s="277">
        <f>SUM(D10:D14)</f>
        <v>0</v>
      </c>
      <c r="D8" s="278"/>
    </row>
    <row r="9" spans="2:4" x14ac:dyDescent="0.25">
      <c r="B9" s="40" t="s">
        <v>108</v>
      </c>
      <c r="C9" s="41" t="s">
        <v>109</v>
      </c>
      <c r="D9" s="42" t="s">
        <v>110</v>
      </c>
    </row>
    <row r="10" spans="2:4" ht="35.1" customHeight="1" x14ac:dyDescent="0.25">
      <c r="B10" s="56"/>
      <c r="C10" s="43"/>
      <c r="D10" s="44">
        <f>$C$7*C10</f>
        <v>0</v>
      </c>
    </row>
    <row r="11" spans="2:4" ht="35.1" customHeight="1" x14ac:dyDescent="0.25">
      <c r="B11" s="56"/>
      <c r="C11" s="43"/>
      <c r="D11" s="44">
        <f>C7*C11</f>
        <v>0</v>
      </c>
    </row>
    <row r="12" spans="2:4" ht="35.1" customHeight="1" x14ac:dyDescent="0.25">
      <c r="B12" s="57"/>
      <c r="C12" s="43"/>
      <c r="D12" s="44">
        <f>C7*C12</f>
        <v>0</v>
      </c>
    </row>
    <row r="13" spans="2:4" ht="35.1" customHeight="1" x14ac:dyDescent="0.25">
      <c r="B13" s="57"/>
      <c r="C13" s="43"/>
      <c r="D13" s="44">
        <f>C7*C13</f>
        <v>0</v>
      </c>
    </row>
    <row r="14" spans="2:4" ht="35.1" customHeight="1" thickBot="1" x14ac:dyDescent="0.3">
      <c r="B14" s="58"/>
      <c r="C14" s="43"/>
      <c r="D14" s="45">
        <f>C7*C14</f>
        <v>0</v>
      </c>
    </row>
  </sheetData>
  <mergeCells count="5">
    <mergeCell ref="B2:D3"/>
    <mergeCell ref="C7:D7"/>
    <mergeCell ref="B6:D6"/>
    <mergeCell ref="B5:D5"/>
    <mergeCell ref="C8:D8"/>
  </mergeCells>
  <conditionalFormatting sqref="C8:D8">
    <cfRule type="cellIs" dxfId="1" priority="4" operator="greaterThan">
      <formula>$C$7</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62FAA82D-1219-4AF1-90B6-46166E5347E9}">
          <x14:formula1>
            <xm:f>Sheet2!$A$1:$A$170</xm:f>
          </x14:formula1>
          <xm:sqref>B10:B14</xm:sqref>
        </x14:dataValidation>
        <x14:dataValidation type="list" allowBlank="1" showInputMessage="1" showErrorMessage="1" xr:uid="{0777CB22-5B10-42BE-9A12-0810C4C8B0D2}">
          <x14:formula1>
            <xm:f>Dropdowns!$A$1:$A$6</xm:f>
          </x14:formula1>
          <xm:sqref>C10:C14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F25"/>
  <sheetViews>
    <sheetView showGridLines="0" topLeftCell="A5" zoomScale="80" zoomScaleNormal="80" workbookViewId="0">
      <selection activeCell="K15" sqref="K15"/>
    </sheetView>
  </sheetViews>
  <sheetFormatPr baseColWidth="10" defaultColWidth="8.85546875" defaultRowHeight="15" x14ac:dyDescent="0.25"/>
  <cols>
    <col min="1" max="1" width="12.42578125" customWidth="1"/>
    <col min="2" max="2" width="20.42578125" customWidth="1"/>
    <col min="3" max="4" width="25.42578125" customWidth="1"/>
    <col min="5" max="5" width="24.42578125" customWidth="1"/>
    <col min="6" max="6" width="18.42578125" customWidth="1"/>
    <col min="7" max="7" width="21.7109375" customWidth="1"/>
    <col min="8" max="9" width="15.85546875" bestFit="1" customWidth="1"/>
    <col min="10" max="10" width="11.140625" bestFit="1" customWidth="1"/>
  </cols>
  <sheetData>
    <row r="1" spans="2:5" ht="15.75" thickBot="1" x14ac:dyDescent="0.3"/>
    <row r="2" spans="2:5" s="33" customFormat="1" ht="15.75" x14ac:dyDescent="0.25">
      <c r="B2" s="279" t="s">
        <v>111</v>
      </c>
      <c r="C2" s="280"/>
      <c r="D2" s="280"/>
      <c r="E2" s="281"/>
    </row>
    <row r="3" spans="2:5" s="33" customFormat="1" ht="16.5" thickBot="1" x14ac:dyDescent="0.3">
      <c r="B3" s="282"/>
      <c r="C3" s="283"/>
      <c r="D3" s="283"/>
      <c r="E3" s="284"/>
    </row>
    <row r="4" spans="2:5" s="33" customFormat="1" ht="16.5" thickBot="1" x14ac:dyDescent="0.3">
      <c r="B4" s="164"/>
      <c r="C4" s="164"/>
      <c r="D4" s="164"/>
      <c r="E4" s="164"/>
    </row>
    <row r="5" spans="2:5" s="33" customFormat="1" ht="16.5" thickBot="1" x14ac:dyDescent="0.3">
      <c r="B5" s="290" t="s">
        <v>61</v>
      </c>
      <c r="C5" s="291"/>
      <c r="D5" s="291"/>
      <c r="E5" s="292"/>
    </row>
    <row r="6" spans="2:5" s="33" customFormat="1" ht="15.75" x14ac:dyDescent="0.25">
      <c r="B6" s="78"/>
      <c r="C6" s="285" t="str">
        <f>'1) Budget Table'!D4</f>
        <v>Recipient Organization 1 (PNUD)</v>
      </c>
      <c r="D6" s="285" t="str">
        <f>'1) Budget Table'!E4</f>
        <v>Recipient Organization 2 (OACNUDH)</v>
      </c>
      <c r="E6" s="258" t="s">
        <v>61</v>
      </c>
    </row>
    <row r="7" spans="2:5" s="33" customFormat="1" ht="15.75" x14ac:dyDescent="0.25">
      <c r="B7" s="78"/>
      <c r="C7" s="286"/>
      <c r="D7" s="286"/>
      <c r="E7" s="239"/>
    </row>
    <row r="8" spans="2:5" s="33" customFormat="1" ht="31.5" x14ac:dyDescent="0.25">
      <c r="B8" s="72" t="s">
        <v>81</v>
      </c>
      <c r="C8" s="165">
        <f>'2) By Category'!D53</f>
        <v>252000</v>
      </c>
      <c r="D8" s="165">
        <f>'2) By Category'!E53</f>
        <v>340646</v>
      </c>
      <c r="E8" s="75">
        <f t="shared" ref="E8:E15" si="0">SUM(C8:D8)</f>
        <v>592646</v>
      </c>
    </row>
    <row r="9" spans="2:5" s="33" customFormat="1" ht="47.25" x14ac:dyDescent="0.25">
      <c r="B9" s="72" t="s">
        <v>82</v>
      </c>
      <c r="C9" s="165">
        <f>'2) By Category'!D54</f>
        <v>48511.54</v>
      </c>
      <c r="D9" s="165">
        <f>'2) By Category'!E54</f>
        <v>30000</v>
      </c>
      <c r="E9" s="76">
        <f t="shared" si="0"/>
        <v>78511.540000000008</v>
      </c>
    </row>
    <row r="10" spans="2:5" s="33" customFormat="1" ht="78.75" x14ac:dyDescent="0.25">
      <c r="B10" s="72" t="s">
        <v>83</v>
      </c>
      <c r="C10" s="165">
        <f>'2) By Category'!D55</f>
        <v>11700</v>
      </c>
      <c r="D10" s="165">
        <f>'2) By Category'!E55</f>
        <v>0</v>
      </c>
      <c r="E10" s="76">
        <f t="shared" si="0"/>
        <v>11700</v>
      </c>
    </row>
    <row r="11" spans="2:5" s="33" customFormat="1" ht="31.5" x14ac:dyDescent="0.25">
      <c r="B11" s="74" t="s">
        <v>84</v>
      </c>
      <c r="C11" s="165">
        <f>'2) By Category'!D56</f>
        <v>682219.9</v>
      </c>
      <c r="D11" s="165">
        <f>'2) By Category'!E56</f>
        <v>433210</v>
      </c>
      <c r="E11" s="76">
        <f t="shared" si="0"/>
        <v>1115429.8999999999</v>
      </c>
    </row>
    <row r="12" spans="2:5" s="33" customFormat="1" ht="15.75" x14ac:dyDescent="0.25">
      <c r="B12" s="72" t="s">
        <v>85</v>
      </c>
      <c r="C12" s="165">
        <f>'2) By Category'!D57</f>
        <v>147352.16</v>
      </c>
      <c r="D12" s="165">
        <f>'2) By Category'!E57</f>
        <v>125000</v>
      </c>
      <c r="E12" s="76">
        <f t="shared" si="0"/>
        <v>272352.16000000003</v>
      </c>
    </row>
    <row r="13" spans="2:5" s="33" customFormat="1" ht="47.25" x14ac:dyDescent="0.25">
      <c r="B13" s="72" t="s">
        <v>86</v>
      </c>
      <c r="C13" s="165">
        <f>'2) By Category'!D58</f>
        <v>120000</v>
      </c>
      <c r="D13" s="165">
        <f>'2) By Category'!E58</f>
        <v>155000</v>
      </c>
      <c r="E13" s="76">
        <f t="shared" si="0"/>
        <v>275000</v>
      </c>
    </row>
    <row r="14" spans="2:5" s="33" customFormat="1" ht="48" thickBot="1" x14ac:dyDescent="0.3">
      <c r="B14" s="73" t="s">
        <v>87</v>
      </c>
      <c r="C14" s="166">
        <f>'2) By Category'!D59</f>
        <v>46627.616499999996</v>
      </c>
      <c r="D14" s="166">
        <f>'2) By Category'!E59</f>
        <v>37639.33</v>
      </c>
      <c r="E14" s="77">
        <f t="shared" si="0"/>
        <v>84266.946499999991</v>
      </c>
    </row>
    <row r="15" spans="2:5" s="33" customFormat="1" ht="30" customHeight="1" x14ac:dyDescent="0.25">
      <c r="B15" s="167" t="s">
        <v>112</v>
      </c>
      <c r="C15" s="79">
        <f>SUM(C8:C14)</f>
        <v>1308411.2164999999</v>
      </c>
      <c r="D15" s="79">
        <f>SUM(D8:D14)</f>
        <v>1121495.33</v>
      </c>
      <c r="E15" s="80">
        <f t="shared" si="0"/>
        <v>2429906.5465000002</v>
      </c>
    </row>
    <row r="16" spans="2:5" s="33" customFormat="1" ht="19.5" customHeight="1" x14ac:dyDescent="0.25">
      <c r="B16" s="168" t="s">
        <v>94</v>
      </c>
      <c r="C16" s="81">
        <f>C15*0.07</f>
        <v>91588.785155000005</v>
      </c>
      <c r="D16" s="81">
        <f t="shared" ref="D16:E16" si="1">D15*0.07</f>
        <v>78504.673100000015</v>
      </c>
      <c r="E16" s="81">
        <f t="shared" si="1"/>
        <v>170093.45825500003</v>
      </c>
    </row>
    <row r="17" spans="2:6" s="33" customFormat="1" ht="25.5" customHeight="1" thickBot="1" x14ac:dyDescent="0.3">
      <c r="B17" s="82" t="s">
        <v>7</v>
      </c>
      <c r="C17" s="83">
        <f>C15+C16</f>
        <v>1400000.0016549998</v>
      </c>
      <c r="D17" s="83">
        <f t="shared" ref="D17:E17" si="2">D15+D16</f>
        <v>1200000.0031000001</v>
      </c>
      <c r="E17" s="83">
        <f t="shared" si="2"/>
        <v>2600000.0047550001</v>
      </c>
      <c r="F17" s="164"/>
    </row>
    <row r="18" spans="2:6" s="33" customFormat="1" ht="16.5" thickBot="1" x14ac:dyDescent="0.3">
      <c r="B18" s="164"/>
      <c r="C18" s="164"/>
      <c r="D18" s="164"/>
      <c r="E18" s="164"/>
      <c r="F18" s="164"/>
    </row>
    <row r="19" spans="2:6" s="33" customFormat="1" ht="15.75" customHeight="1" x14ac:dyDescent="0.25">
      <c r="B19" s="287" t="s">
        <v>64</v>
      </c>
      <c r="C19" s="288"/>
      <c r="D19" s="288"/>
      <c r="E19" s="289"/>
      <c r="F19" s="169"/>
    </row>
    <row r="20" spans="2:6" ht="15.75" customHeight="1" x14ac:dyDescent="0.25">
      <c r="B20" s="249"/>
      <c r="C20" s="236" t="str">
        <f>'1) Budget Table'!D4</f>
        <v>Recipient Organization 1 (PNUD)</v>
      </c>
      <c r="D20" s="236" t="str">
        <f>'1) Budget Table'!E4</f>
        <v>Recipient Organization 2 (OACNUDH)</v>
      </c>
      <c r="E20" s="236" t="s">
        <v>95</v>
      </c>
      <c r="F20" s="238" t="s">
        <v>65</v>
      </c>
    </row>
    <row r="21" spans="2:6" ht="15.75" customHeight="1" x14ac:dyDescent="0.25">
      <c r="B21" s="250"/>
      <c r="C21" s="237"/>
      <c r="D21" s="237"/>
      <c r="E21" s="237"/>
      <c r="F21" s="239"/>
    </row>
    <row r="22" spans="2:6" ht="23.25" customHeight="1" x14ac:dyDescent="0.25">
      <c r="B22" s="15" t="s">
        <v>66</v>
      </c>
      <c r="C22" s="170">
        <f>'1) Budget Table'!D47</f>
        <v>980000.00115849997</v>
      </c>
      <c r="D22" s="170">
        <f>'1) Budget Table'!E47</f>
        <v>840000.00216999999</v>
      </c>
      <c r="E22" s="101">
        <f>'1) Budget Table'!F47</f>
        <v>1820000.0033284998</v>
      </c>
      <c r="F22" s="7">
        <f>'1) Budget Table'!G47</f>
        <v>0.7</v>
      </c>
    </row>
    <row r="23" spans="2:6" ht="24.75" customHeight="1" x14ac:dyDescent="0.25">
      <c r="B23" s="15" t="s">
        <v>67</v>
      </c>
      <c r="C23" s="170">
        <f>'1) Budget Table'!D48</f>
        <v>420000.0004965</v>
      </c>
      <c r="D23" s="170">
        <f>'1) Budget Table'!E48</f>
        <v>360000.00093000004</v>
      </c>
      <c r="E23" s="101">
        <f>'1) Budget Table'!F48</f>
        <v>780000.00142650004</v>
      </c>
      <c r="F23" s="7">
        <f>'1) Budget Table'!G48</f>
        <v>0.3</v>
      </c>
    </row>
    <row r="24" spans="2:6" ht="24.75" customHeight="1" x14ac:dyDescent="0.25">
      <c r="B24" s="15" t="s">
        <v>113</v>
      </c>
      <c r="C24" s="170">
        <f>'1) Budget Table'!D49</f>
        <v>0</v>
      </c>
      <c r="D24" s="170">
        <f>'1) Budget Table'!E49</f>
        <v>0</v>
      </c>
      <c r="E24" s="101">
        <f>'1) Budget Table'!F49</f>
        <v>0</v>
      </c>
      <c r="F24" s="7">
        <f>'1) Budget Table'!G49</f>
        <v>0</v>
      </c>
    </row>
    <row r="25" spans="2:6" ht="16.5" thickBot="1" x14ac:dyDescent="0.3">
      <c r="B25" s="8" t="s">
        <v>95</v>
      </c>
      <c r="C25" s="100">
        <f>'1) Budget Table'!D50</f>
        <v>1400000.001655</v>
      </c>
      <c r="D25" s="100">
        <f>'1) Budget Table'!E50</f>
        <v>1200000.0031000001</v>
      </c>
      <c r="E25" s="102">
        <f>'1) Budget Table'!F50</f>
        <v>2600000.0047549997</v>
      </c>
      <c r="F25" s="103"/>
    </row>
  </sheetData>
  <sheetProtection formatCells="0" formatColumns="0" formatRows="0"/>
  <mergeCells count="11">
    <mergeCell ref="F20:F21"/>
    <mergeCell ref="B2:E3"/>
    <mergeCell ref="C6:C7"/>
    <mergeCell ref="D6:D7"/>
    <mergeCell ref="C20:C21"/>
    <mergeCell ref="D20:D21"/>
    <mergeCell ref="B19:E19"/>
    <mergeCell ref="B5:E5"/>
    <mergeCell ref="E6:E7"/>
    <mergeCell ref="B20:B21"/>
    <mergeCell ref="E20:E21"/>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orientation="portrait" r:id="rId1"/>
  <ignoredErrors>
    <ignoredError sqref="C6:D7 C20:D21"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Table'!$F$41</xm:f>
            <x14:dxf>
              <font>
                <color rgb="FF9C0006"/>
              </font>
              <fill>
                <patternFill>
                  <bgColor rgb="FFFFC7CE"/>
                </patternFill>
              </fill>
            </x14:dxf>
          </x14:cfRule>
          <xm:sqref>E17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J6" sqref="J6"/>
    </sheetView>
  </sheetViews>
  <sheetFormatPr baseColWidth="10" defaultColWidth="8.85546875" defaultRowHeight="15" x14ac:dyDescent="0.25"/>
  <sheetData>
    <row r="1" spans="1:1" x14ac:dyDescent="0.25">
      <c r="A1" s="67">
        <v>0</v>
      </c>
    </row>
    <row r="2" spans="1:1" x14ac:dyDescent="0.25">
      <c r="A2" s="67">
        <v>0.2</v>
      </c>
    </row>
    <row r="3" spans="1:1" x14ac:dyDescent="0.25">
      <c r="A3" s="67">
        <v>0.4</v>
      </c>
    </row>
    <row r="4" spans="1:1" x14ac:dyDescent="0.25">
      <c r="A4" s="67">
        <v>0.6</v>
      </c>
    </row>
    <row r="5" spans="1:1" x14ac:dyDescent="0.25">
      <c r="A5" s="67">
        <v>0.8</v>
      </c>
    </row>
    <row r="6" spans="1:1" x14ac:dyDescent="0.25">
      <c r="A6" s="67">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baseColWidth="10" defaultColWidth="8.85546875" defaultRowHeight="15" x14ac:dyDescent="0.25"/>
  <sheetData>
    <row r="1" spans="1:2" x14ac:dyDescent="0.25">
      <c r="A1" s="34" t="s">
        <v>114</v>
      </c>
      <c r="B1" s="35" t="s">
        <v>115</v>
      </c>
    </row>
    <row r="2" spans="1:2" x14ac:dyDescent="0.25">
      <c r="A2" s="36" t="s">
        <v>116</v>
      </c>
      <c r="B2" s="37" t="s">
        <v>117</v>
      </c>
    </row>
    <row r="3" spans="1:2" x14ac:dyDescent="0.25">
      <c r="A3" s="36" t="s">
        <v>118</v>
      </c>
      <c r="B3" s="37" t="s">
        <v>119</v>
      </c>
    </row>
    <row r="4" spans="1:2" x14ac:dyDescent="0.25">
      <c r="A4" s="36" t="s">
        <v>120</v>
      </c>
      <c r="B4" s="37" t="s">
        <v>121</v>
      </c>
    </row>
    <row r="5" spans="1:2" x14ac:dyDescent="0.25">
      <c r="A5" s="36" t="s">
        <v>122</v>
      </c>
      <c r="B5" s="37" t="s">
        <v>123</v>
      </c>
    </row>
    <row r="6" spans="1:2" x14ac:dyDescent="0.25">
      <c r="A6" s="36" t="s">
        <v>124</v>
      </c>
      <c r="B6" s="37" t="s">
        <v>125</v>
      </c>
    </row>
    <row r="7" spans="1:2" x14ac:dyDescent="0.25">
      <c r="A7" s="36" t="s">
        <v>126</v>
      </c>
      <c r="B7" s="37" t="s">
        <v>127</v>
      </c>
    </row>
    <row r="8" spans="1:2" x14ac:dyDescent="0.25">
      <c r="A8" s="36" t="s">
        <v>128</v>
      </c>
      <c r="B8" s="37" t="s">
        <v>129</v>
      </c>
    </row>
    <row r="9" spans="1:2" x14ac:dyDescent="0.25">
      <c r="A9" s="36" t="s">
        <v>130</v>
      </c>
      <c r="B9" s="37" t="s">
        <v>131</v>
      </c>
    </row>
    <row r="10" spans="1:2" x14ac:dyDescent="0.25">
      <c r="A10" s="36" t="s">
        <v>132</v>
      </c>
      <c r="B10" s="37" t="s">
        <v>133</v>
      </c>
    </row>
    <row r="11" spans="1:2" x14ac:dyDescent="0.25">
      <c r="A11" s="36" t="s">
        <v>134</v>
      </c>
      <c r="B11" s="37" t="s">
        <v>135</v>
      </c>
    </row>
    <row r="12" spans="1:2" x14ac:dyDescent="0.25">
      <c r="A12" s="36" t="s">
        <v>136</v>
      </c>
      <c r="B12" s="37" t="s">
        <v>137</v>
      </c>
    </row>
    <row r="13" spans="1:2" x14ac:dyDescent="0.25">
      <c r="A13" s="36" t="s">
        <v>138</v>
      </c>
      <c r="B13" s="37" t="s">
        <v>139</v>
      </c>
    </row>
    <row r="14" spans="1:2" x14ac:dyDescent="0.25">
      <c r="A14" s="36" t="s">
        <v>140</v>
      </c>
      <c r="B14" s="37" t="s">
        <v>141</v>
      </c>
    </row>
    <row r="15" spans="1:2" x14ac:dyDescent="0.25">
      <c r="A15" s="36" t="s">
        <v>142</v>
      </c>
      <c r="B15" s="37" t="s">
        <v>143</v>
      </c>
    </row>
    <row r="16" spans="1:2" x14ac:dyDescent="0.25">
      <c r="A16" s="36" t="s">
        <v>144</v>
      </c>
      <c r="B16" s="37" t="s">
        <v>145</v>
      </c>
    </row>
    <row r="17" spans="1:2" x14ac:dyDescent="0.25">
      <c r="A17" s="36" t="s">
        <v>146</v>
      </c>
      <c r="B17" s="37" t="s">
        <v>147</v>
      </c>
    </row>
    <row r="18" spans="1:2" x14ac:dyDescent="0.25">
      <c r="A18" s="36" t="s">
        <v>148</v>
      </c>
      <c r="B18" s="37" t="s">
        <v>149</v>
      </c>
    </row>
    <row r="19" spans="1:2" x14ac:dyDescent="0.25">
      <c r="A19" s="36" t="s">
        <v>150</v>
      </c>
      <c r="B19" s="37" t="s">
        <v>151</v>
      </c>
    </row>
    <row r="20" spans="1:2" x14ac:dyDescent="0.25">
      <c r="A20" s="36" t="s">
        <v>152</v>
      </c>
      <c r="B20" s="37" t="s">
        <v>153</v>
      </c>
    </row>
    <row r="21" spans="1:2" x14ac:dyDescent="0.25">
      <c r="A21" s="36" t="s">
        <v>154</v>
      </c>
      <c r="B21" s="37" t="s">
        <v>155</v>
      </c>
    </row>
    <row r="22" spans="1:2" x14ac:dyDescent="0.25">
      <c r="A22" s="36" t="s">
        <v>156</v>
      </c>
      <c r="B22" s="37" t="s">
        <v>157</v>
      </c>
    </row>
    <row r="23" spans="1:2" x14ac:dyDescent="0.25">
      <c r="A23" s="36" t="s">
        <v>158</v>
      </c>
      <c r="B23" s="37" t="s">
        <v>159</v>
      </c>
    </row>
    <row r="24" spans="1:2" x14ac:dyDescent="0.25">
      <c r="A24" s="36" t="s">
        <v>160</v>
      </c>
      <c r="B24" s="37" t="s">
        <v>161</v>
      </c>
    </row>
    <row r="25" spans="1:2" x14ac:dyDescent="0.25">
      <c r="A25" s="36" t="s">
        <v>162</v>
      </c>
      <c r="B25" s="37" t="s">
        <v>163</v>
      </c>
    </row>
    <row r="26" spans="1:2" x14ac:dyDescent="0.25">
      <c r="A26" s="36" t="s">
        <v>164</v>
      </c>
      <c r="B26" s="37" t="s">
        <v>165</v>
      </c>
    </row>
    <row r="27" spans="1:2" x14ac:dyDescent="0.25">
      <c r="A27" s="36" t="s">
        <v>166</v>
      </c>
      <c r="B27" s="37" t="s">
        <v>167</v>
      </c>
    </row>
    <row r="28" spans="1:2" x14ac:dyDescent="0.25">
      <c r="A28" s="36" t="s">
        <v>168</v>
      </c>
      <c r="B28" s="37" t="s">
        <v>169</v>
      </c>
    </row>
    <row r="29" spans="1:2" x14ac:dyDescent="0.25">
      <c r="A29" s="36" t="s">
        <v>170</v>
      </c>
      <c r="B29" s="37" t="s">
        <v>171</v>
      </c>
    </row>
    <row r="30" spans="1:2" x14ac:dyDescent="0.25">
      <c r="A30" s="36" t="s">
        <v>172</v>
      </c>
      <c r="B30" s="37" t="s">
        <v>173</v>
      </c>
    </row>
    <row r="31" spans="1:2" x14ac:dyDescent="0.25">
      <c r="A31" s="36" t="s">
        <v>174</v>
      </c>
      <c r="B31" s="37" t="s">
        <v>175</v>
      </c>
    </row>
    <row r="32" spans="1:2" x14ac:dyDescent="0.25">
      <c r="A32" s="36" t="s">
        <v>176</v>
      </c>
      <c r="B32" s="37" t="s">
        <v>177</v>
      </c>
    </row>
    <row r="33" spans="1:2" x14ac:dyDescent="0.25">
      <c r="A33" s="36" t="s">
        <v>178</v>
      </c>
      <c r="B33" s="37" t="s">
        <v>179</v>
      </c>
    </row>
    <row r="34" spans="1:2" x14ac:dyDescent="0.25">
      <c r="A34" s="36" t="s">
        <v>180</v>
      </c>
      <c r="B34" s="37" t="s">
        <v>181</v>
      </c>
    </row>
    <row r="35" spans="1:2" x14ac:dyDescent="0.25">
      <c r="A35" s="36" t="s">
        <v>182</v>
      </c>
      <c r="B35" s="37" t="s">
        <v>183</v>
      </c>
    </row>
    <row r="36" spans="1:2" x14ac:dyDescent="0.25">
      <c r="A36" s="36" t="s">
        <v>184</v>
      </c>
      <c r="B36" s="37" t="s">
        <v>185</v>
      </c>
    </row>
    <row r="37" spans="1:2" x14ac:dyDescent="0.25">
      <c r="A37" s="36" t="s">
        <v>186</v>
      </c>
      <c r="B37" s="37" t="s">
        <v>187</v>
      </c>
    </row>
    <row r="38" spans="1:2" x14ac:dyDescent="0.25">
      <c r="A38" s="36" t="s">
        <v>188</v>
      </c>
      <c r="B38" s="37" t="s">
        <v>189</v>
      </c>
    </row>
    <row r="39" spans="1:2" x14ac:dyDescent="0.25">
      <c r="A39" s="36" t="s">
        <v>190</v>
      </c>
      <c r="B39" s="37" t="s">
        <v>191</v>
      </c>
    </row>
    <row r="40" spans="1:2" x14ac:dyDescent="0.25">
      <c r="A40" s="36" t="s">
        <v>192</v>
      </c>
      <c r="B40" s="37" t="s">
        <v>193</v>
      </c>
    </row>
    <row r="41" spans="1:2" x14ac:dyDescent="0.25">
      <c r="A41" s="36" t="s">
        <v>194</v>
      </c>
      <c r="B41" s="37" t="s">
        <v>195</v>
      </c>
    </row>
    <row r="42" spans="1:2" x14ac:dyDescent="0.25">
      <c r="A42" s="36" t="s">
        <v>196</v>
      </c>
      <c r="B42" s="37" t="s">
        <v>197</v>
      </c>
    </row>
    <row r="43" spans="1:2" x14ac:dyDescent="0.25">
      <c r="A43" s="36" t="s">
        <v>198</v>
      </c>
      <c r="B43" s="37" t="s">
        <v>199</v>
      </c>
    </row>
    <row r="44" spans="1:2" x14ac:dyDescent="0.25">
      <c r="A44" s="36" t="s">
        <v>200</v>
      </c>
      <c r="B44" s="37" t="s">
        <v>201</v>
      </c>
    </row>
    <row r="45" spans="1:2" x14ac:dyDescent="0.25">
      <c r="A45" s="36" t="s">
        <v>202</v>
      </c>
      <c r="B45" s="37" t="s">
        <v>203</v>
      </c>
    </row>
    <row r="46" spans="1:2" x14ac:dyDescent="0.25">
      <c r="A46" s="36" t="s">
        <v>204</v>
      </c>
      <c r="B46" s="37" t="s">
        <v>205</v>
      </c>
    </row>
    <row r="47" spans="1:2" x14ac:dyDescent="0.25">
      <c r="A47" s="36" t="s">
        <v>206</v>
      </c>
      <c r="B47" s="37" t="s">
        <v>207</v>
      </c>
    </row>
    <row r="48" spans="1:2" x14ac:dyDescent="0.25">
      <c r="A48" s="36" t="s">
        <v>208</v>
      </c>
      <c r="B48" s="37" t="s">
        <v>209</v>
      </c>
    </row>
    <row r="49" spans="1:2" x14ac:dyDescent="0.25">
      <c r="A49" s="36" t="s">
        <v>210</v>
      </c>
      <c r="B49" s="37" t="s">
        <v>211</v>
      </c>
    </row>
    <row r="50" spans="1:2" x14ac:dyDescent="0.25">
      <c r="A50" s="36" t="s">
        <v>212</v>
      </c>
      <c r="B50" s="37" t="s">
        <v>213</v>
      </c>
    </row>
    <row r="51" spans="1:2" x14ac:dyDescent="0.25">
      <c r="A51" s="36" t="s">
        <v>214</v>
      </c>
      <c r="B51" s="37" t="s">
        <v>215</v>
      </c>
    </row>
    <row r="52" spans="1:2" x14ac:dyDescent="0.25">
      <c r="A52" s="36" t="s">
        <v>216</v>
      </c>
      <c r="B52" s="37" t="s">
        <v>217</v>
      </c>
    </row>
    <row r="53" spans="1:2" x14ac:dyDescent="0.25">
      <c r="A53" s="36" t="s">
        <v>218</v>
      </c>
      <c r="B53" s="37" t="s">
        <v>219</v>
      </c>
    </row>
    <row r="54" spans="1:2" x14ac:dyDescent="0.25">
      <c r="A54" s="36" t="s">
        <v>220</v>
      </c>
      <c r="B54" s="37" t="s">
        <v>221</v>
      </c>
    </row>
    <row r="55" spans="1:2" x14ac:dyDescent="0.25">
      <c r="A55" s="36" t="s">
        <v>222</v>
      </c>
      <c r="B55" s="37" t="s">
        <v>223</v>
      </c>
    </row>
    <row r="56" spans="1:2" x14ac:dyDescent="0.25">
      <c r="A56" s="36" t="s">
        <v>224</v>
      </c>
      <c r="B56" s="37" t="s">
        <v>225</v>
      </c>
    </row>
    <row r="57" spans="1:2" x14ac:dyDescent="0.25">
      <c r="A57" s="36" t="s">
        <v>226</v>
      </c>
      <c r="B57" s="37" t="s">
        <v>227</v>
      </c>
    </row>
    <row r="58" spans="1:2" x14ac:dyDescent="0.25">
      <c r="A58" s="36" t="s">
        <v>228</v>
      </c>
      <c r="B58" s="37" t="s">
        <v>229</v>
      </c>
    </row>
    <row r="59" spans="1:2" x14ac:dyDescent="0.25">
      <c r="A59" s="36" t="s">
        <v>230</v>
      </c>
      <c r="B59" s="37" t="s">
        <v>231</v>
      </c>
    </row>
    <row r="60" spans="1:2" x14ac:dyDescent="0.25">
      <c r="A60" s="36" t="s">
        <v>232</v>
      </c>
      <c r="B60" s="37" t="s">
        <v>233</v>
      </c>
    </row>
    <row r="61" spans="1:2" x14ac:dyDescent="0.25">
      <c r="A61" s="36" t="s">
        <v>234</v>
      </c>
      <c r="B61" s="37" t="s">
        <v>235</v>
      </c>
    </row>
    <row r="62" spans="1:2" x14ac:dyDescent="0.25">
      <c r="A62" s="36" t="s">
        <v>236</v>
      </c>
      <c r="B62" s="37" t="s">
        <v>237</v>
      </c>
    </row>
    <row r="63" spans="1:2" x14ac:dyDescent="0.25">
      <c r="A63" s="36" t="s">
        <v>238</v>
      </c>
      <c r="B63" s="37" t="s">
        <v>239</v>
      </c>
    </row>
    <row r="64" spans="1:2" x14ac:dyDescent="0.25">
      <c r="A64" s="36" t="s">
        <v>240</v>
      </c>
      <c r="B64" s="37" t="s">
        <v>241</v>
      </c>
    </row>
    <row r="65" spans="1:2" x14ac:dyDescent="0.25">
      <c r="A65" s="36" t="s">
        <v>242</v>
      </c>
      <c r="B65" s="37" t="s">
        <v>243</v>
      </c>
    </row>
    <row r="66" spans="1:2" x14ac:dyDescent="0.25">
      <c r="A66" s="36" t="s">
        <v>244</v>
      </c>
      <c r="B66" s="37" t="s">
        <v>245</v>
      </c>
    </row>
    <row r="67" spans="1:2" x14ac:dyDescent="0.25">
      <c r="A67" s="36" t="s">
        <v>246</v>
      </c>
      <c r="B67" s="37" t="s">
        <v>247</v>
      </c>
    </row>
    <row r="68" spans="1:2" x14ac:dyDescent="0.25">
      <c r="A68" s="36" t="s">
        <v>248</v>
      </c>
      <c r="B68" s="37" t="s">
        <v>249</v>
      </c>
    </row>
    <row r="69" spans="1:2" x14ac:dyDescent="0.25">
      <c r="A69" s="36" t="s">
        <v>250</v>
      </c>
      <c r="B69" s="37" t="s">
        <v>251</v>
      </c>
    </row>
    <row r="70" spans="1:2" x14ac:dyDescent="0.25">
      <c r="A70" s="36" t="s">
        <v>252</v>
      </c>
      <c r="B70" s="37" t="s">
        <v>253</v>
      </c>
    </row>
    <row r="71" spans="1:2" x14ac:dyDescent="0.25">
      <c r="A71" s="36" t="s">
        <v>254</v>
      </c>
      <c r="B71" s="37" t="s">
        <v>255</v>
      </c>
    </row>
    <row r="72" spans="1:2" x14ac:dyDescent="0.25">
      <c r="A72" s="36" t="s">
        <v>256</v>
      </c>
      <c r="B72" s="37" t="s">
        <v>257</v>
      </c>
    </row>
    <row r="73" spans="1:2" x14ac:dyDescent="0.25">
      <c r="A73" s="36" t="s">
        <v>258</v>
      </c>
      <c r="B73" s="37" t="s">
        <v>259</v>
      </c>
    </row>
    <row r="74" spans="1:2" x14ac:dyDescent="0.25">
      <c r="A74" s="36" t="s">
        <v>260</v>
      </c>
      <c r="B74" s="37" t="s">
        <v>261</v>
      </c>
    </row>
    <row r="75" spans="1:2" x14ac:dyDescent="0.25">
      <c r="A75" s="36" t="s">
        <v>262</v>
      </c>
      <c r="B75" s="38" t="s">
        <v>263</v>
      </c>
    </row>
    <row r="76" spans="1:2" x14ac:dyDescent="0.25">
      <c r="A76" s="36" t="s">
        <v>264</v>
      </c>
      <c r="B76" s="38" t="s">
        <v>265</v>
      </c>
    </row>
    <row r="77" spans="1:2" x14ac:dyDescent="0.25">
      <c r="A77" s="36" t="s">
        <v>266</v>
      </c>
      <c r="B77" s="38" t="s">
        <v>267</v>
      </c>
    </row>
    <row r="78" spans="1:2" x14ac:dyDescent="0.25">
      <c r="A78" s="36" t="s">
        <v>268</v>
      </c>
      <c r="B78" s="38" t="s">
        <v>269</v>
      </c>
    </row>
    <row r="79" spans="1:2" x14ac:dyDescent="0.25">
      <c r="A79" s="36" t="s">
        <v>270</v>
      </c>
      <c r="B79" s="38" t="s">
        <v>271</v>
      </c>
    </row>
    <row r="80" spans="1:2" x14ac:dyDescent="0.25">
      <c r="A80" s="36" t="s">
        <v>272</v>
      </c>
      <c r="B80" s="38" t="s">
        <v>273</v>
      </c>
    </row>
    <row r="81" spans="1:2" x14ac:dyDescent="0.25">
      <c r="A81" s="36" t="s">
        <v>274</v>
      </c>
      <c r="B81" s="38" t="s">
        <v>275</v>
      </c>
    </row>
    <row r="82" spans="1:2" x14ac:dyDescent="0.25">
      <c r="A82" s="36" t="s">
        <v>276</v>
      </c>
      <c r="B82" s="38" t="s">
        <v>277</v>
      </c>
    </row>
    <row r="83" spans="1:2" x14ac:dyDescent="0.25">
      <c r="A83" s="36" t="s">
        <v>278</v>
      </c>
      <c r="B83" s="38" t="s">
        <v>279</v>
      </c>
    </row>
    <row r="84" spans="1:2" x14ac:dyDescent="0.25">
      <c r="A84" s="36" t="s">
        <v>280</v>
      </c>
      <c r="B84" s="38" t="s">
        <v>281</v>
      </c>
    </row>
    <row r="85" spans="1:2" x14ac:dyDescent="0.25">
      <c r="A85" s="36" t="s">
        <v>282</v>
      </c>
      <c r="B85" s="38" t="s">
        <v>283</v>
      </c>
    </row>
    <row r="86" spans="1:2" x14ac:dyDescent="0.25">
      <c r="A86" s="36" t="s">
        <v>284</v>
      </c>
      <c r="B86" s="38" t="s">
        <v>285</v>
      </c>
    </row>
    <row r="87" spans="1:2" x14ac:dyDescent="0.25">
      <c r="A87" s="36" t="s">
        <v>286</v>
      </c>
      <c r="B87" s="38" t="s">
        <v>287</v>
      </c>
    </row>
    <row r="88" spans="1:2" x14ac:dyDescent="0.25">
      <c r="A88" s="36" t="s">
        <v>288</v>
      </c>
      <c r="B88" s="38" t="s">
        <v>289</v>
      </c>
    </row>
    <row r="89" spans="1:2" x14ac:dyDescent="0.25">
      <c r="A89" s="36" t="s">
        <v>290</v>
      </c>
      <c r="B89" s="38" t="s">
        <v>291</v>
      </c>
    </row>
    <row r="90" spans="1:2" x14ac:dyDescent="0.25">
      <c r="A90" s="36" t="s">
        <v>292</v>
      </c>
      <c r="B90" s="38" t="s">
        <v>293</v>
      </c>
    </row>
    <row r="91" spans="1:2" x14ac:dyDescent="0.25">
      <c r="A91" s="36" t="s">
        <v>294</v>
      </c>
      <c r="B91" s="38" t="s">
        <v>295</v>
      </c>
    </row>
    <row r="92" spans="1:2" x14ac:dyDescent="0.25">
      <c r="A92" s="36" t="s">
        <v>296</v>
      </c>
      <c r="B92" s="38" t="s">
        <v>297</v>
      </c>
    </row>
    <row r="93" spans="1:2" x14ac:dyDescent="0.25">
      <c r="A93" s="36" t="s">
        <v>298</v>
      </c>
      <c r="B93" s="38" t="s">
        <v>299</v>
      </c>
    </row>
    <row r="94" spans="1:2" x14ac:dyDescent="0.25">
      <c r="A94" s="36" t="s">
        <v>300</v>
      </c>
      <c r="B94" s="38" t="s">
        <v>301</v>
      </c>
    </row>
    <row r="95" spans="1:2" x14ac:dyDescent="0.25">
      <c r="A95" s="36" t="s">
        <v>302</v>
      </c>
      <c r="B95" s="38" t="s">
        <v>303</v>
      </c>
    </row>
    <row r="96" spans="1:2" x14ac:dyDescent="0.25">
      <c r="A96" s="36" t="s">
        <v>304</v>
      </c>
      <c r="B96" s="38" t="s">
        <v>305</v>
      </c>
    </row>
    <row r="97" spans="1:2" x14ac:dyDescent="0.25">
      <c r="A97" s="36" t="s">
        <v>306</v>
      </c>
      <c r="B97" s="38" t="s">
        <v>307</v>
      </c>
    </row>
    <row r="98" spans="1:2" x14ac:dyDescent="0.25">
      <c r="A98" s="36" t="s">
        <v>308</v>
      </c>
      <c r="B98" s="38" t="s">
        <v>309</v>
      </c>
    </row>
    <row r="99" spans="1:2" x14ac:dyDescent="0.25">
      <c r="A99" s="36" t="s">
        <v>310</v>
      </c>
      <c r="B99" s="38" t="s">
        <v>311</v>
      </c>
    </row>
    <row r="100" spans="1:2" x14ac:dyDescent="0.25">
      <c r="A100" s="36" t="s">
        <v>312</v>
      </c>
      <c r="B100" s="38" t="s">
        <v>313</v>
      </c>
    </row>
    <row r="101" spans="1:2" x14ac:dyDescent="0.25">
      <c r="A101" s="36" t="s">
        <v>314</v>
      </c>
      <c r="B101" s="38" t="s">
        <v>315</v>
      </c>
    </row>
    <row r="102" spans="1:2" x14ac:dyDescent="0.25">
      <c r="A102" s="36" t="s">
        <v>316</v>
      </c>
      <c r="B102" s="38" t="s">
        <v>317</v>
      </c>
    </row>
    <row r="103" spans="1:2" x14ac:dyDescent="0.25">
      <c r="A103" s="36" t="s">
        <v>318</v>
      </c>
      <c r="B103" s="38" t="s">
        <v>319</v>
      </c>
    </row>
    <row r="104" spans="1:2" x14ac:dyDescent="0.25">
      <c r="A104" s="36" t="s">
        <v>320</v>
      </c>
      <c r="B104" s="38" t="s">
        <v>321</v>
      </c>
    </row>
    <row r="105" spans="1:2" x14ac:dyDescent="0.25">
      <c r="A105" s="36" t="s">
        <v>322</v>
      </c>
      <c r="B105" s="38" t="s">
        <v>323</v>
      </c>
    </row>
    <row r="106" spans="1:2" x14ac:dyDescent="0.25">
      <c r="A106" s="36" t="s">
        <v>324</v>
      </c>
      <c r="B106" s="38" t="s">
        <v>325</v>
      </c>
    </row>
    <row r="107" spans="1:2" x14ac:dyDescent="0.25">
      <c r="A107" s="36" t="s">
        <v>326</v>
      </c>
      <c r="B107" s="38" t="s">
        <v>327</v>
      </c>
    </row>
    <row r="108" spans="1:2" x14ac:dyDescent="0.25">
      <c r="A108" s="36" t="s">
        <v>328</v>
      </c>
      <c r="B108" s="38" t="s">
        <v>329</v>
      </c>
    </row>
    <row r="109" spans="1:2" x14ac:dyDescent="0.25">
      <c r="A109" s="36" t="s">
        <v>330</v>
      </c>
      <c r="B109" s="38" t="s">
        <v>331</v>
      </c>
    </row>
    <row r="110" spans="1:2" x14ac:dyDescent="0.25">
      <c r="A110" s="36" t="s">
        <v>332</v>
      </c>
      <c r="B110" s="38" t="s">
        <v>333</v>
      </c>
    </row>
    <row r="111" spans="1:2" x14ac:dyDescent="0.25">
      <c r="A111" s="36" t="s">
        <v>334</v>
      </c>
      <c r="B111" s="38" t="s">
        <v>335</v>
      </c>
    </row>
    <row r="112" spans="1:2" x14ac:dyDescent="0.25">
      <c r="A112" s="36" t="s">
        <v>336</v>
      </c>
      <c r="B112" s="38" t="s">
        <v>337</v>
      </c>
    </row>
    <row r="113" spans="1:2" x14ac:dyDescent="0.25">
      <c r="A113" s="36" t="s">
        <v>338</v>
      </c>
      <c r="B113" s="38" t="s">
        <v>339</v>
      </c>
    </row>
    <row r="114" spans="1:2" x14ac:dyDescent="0.25">
      <c r="A114" s="36" t="s">
        <v>340</v>
      </c>
      <c r="B114" s="38" t="s">
        <v>341</v>
      </c>
    </row>
    <row r="115" spans="1:2" x14ac:dyDescent="0.25">
      <c r="A115" s="36" t="s">
        <v>342</v>
      </c>
      <c r="B115" s="38" t="s">
        <v>343</v>
      </c>
    </row>
    <row r="116" spans="1:2" x14ac:dyDescent="0.25">
      <c r="A116" s="36" t="s">
        <v>344</v>
      </c>
      <c r="B116" s="38" t="s">
        <v>345</v>
      </c>
    </row>
    <row r="117" spans="1:2" x14ac:dyDescent="0.25">
      <c r="A117" s="36" t="s">
        <v>346</v>
      </c>
      <c r="B117" s="38" t="s">
        <v>347</v>
      </c>
    </row>
    <row r="118" spans="1:2" x14ac:dyDescent="0.25">
      <c r="A118" s="36" t="s">
        <v>348</v>
      </c>
      <c r="B118" s="38" t="s">
        <v>349</v>
      </c>
    </row>
    <row r="119" spans="1:2" x14ac:dyDescent="0.25">
      <c r="A119" s="36" t="s">
        <v>350</v>
      </c>
      <c r="B119" s="38" t="s">
        <v>351</v>
      </c>
    </row>
    <row r="120" spans="1:2" x14ac:dyDescent="0.25">
      <c r="A120" s="36" t="s">
        <v>352</v>
      </c>
      <c r="B120" s="38" t="s">
        <v>353</v>
      </c>
    </row>
    <row r="121" spans="1:2" x14ac:dyDescent="0.25">
      <c r="A121" s="36" t="s">
        <v>354</v>
      </c>
      <c r="B121" s="38" t="s">
        <v>355</v>
      </c>
    </row>
    <row r="122" spans="1:2" x14ac:dyDescent="0.25">
      <c r="A122" s="36" t="s">
        <v>356</v>
      </c>
      <c r="B122" s="38" t="s">
        <v>357</v>
      </c>
    </row>
    <row r="123" spans="1:2" x14ac:dyDescent="0.25">
      <c r="A123" s="36" t="s">
        <v>358</v>
      </c>
      <c r="B123" s="38" t="s">
        <v>359</v>
      </c>
    </row>
    <row r="124" spans="1:2" x14ac:dyDescent="0.25">
      <c r="A124" s="36" t="s">
        <v>360</v>
      </c>
      <c r="B124" s="38" t="s">
        <v>361</v>
      </c>
    </row>
    <row r="125" spans="1:2" x14ac:dyDescent="0.25">
      <c r="A125" s="36" t="s">
        <v>362</v>
      </c>
      <c r="B125" s="38" t="s">
        <v>363</v>
      </c>
    </row>
    <row r="126" spans="1:2" x14ac:dyDescent="0.25">
      <c r="A126" s="36" t="s">
        <v>364</v>
      </c>
      <c r="B126" s="38" t="s">
        <v>365</v>
      </c>
    </row>
    <row r="127" spans="1:2" x14ac:dyDescent="0.25">
      <c r="A127" s="36" t="s">
        <v>366</v>
      </c>
      <c r="B127" s="38" t="s">
        <v>367</v>
      </c>
    </row>
    <row r="128" spans="1:2" x14ac:dyDescent="0.25">
      <c r="A128" s="36" t="s">
        <v>368</v>
      </c>
      <c r="B128" s="38" t="s">
        <v>369</v>
      </c>
    </row>
    <row r="129" spans="1:2" x14ac:dyDescent="0.25">
      <c r="A129" s="36" t="s">
        <v>370</v>
      </c>
      <c r="B129" s="38" t="s">
        <v>371</v>
      </c>
    </row>
    <row r="130" spans="1:2" x14ac:dyDescent="0.25">
      <c r="A130" s="36" t="s">
        <v>372</v>
      </c>
      <c r="B130" s="38" t="s">
        <v>373</v>
      </c>
    </row>
    <row r="131" spans="1:2" x14ac:dyDescent="0.25">
      <c r="A131" s="36" t="s">
        <v>374</v>
      </c>
      <c r="B131" s="38" t="s">
        <v>375</v>
      </c>
    </row>
    <row r="132" spans="1:2" x14ac:dyDescent="0.25">
      <c r="A132" s="36" t="s">
        <v>376</v>
      </c>
      <c r="B132" s="38" t="s">
        <v>377</v>
      </c>
    </row>
    <row r="133" spans="1:2" x14ac:dyDescent="0.25">
      <c r="A133" s="36" t="s">
        <v>378</v>
      </c>
      <c r="B133" s="38" t="s">
        <v>379</v>
      </c>
    </row>
    <row r="134" spans="1:2" x14ac:dyDescent="0.25">
      <c r="A134" s="36" t="s">
        <v>380</v>
      </c>
      <c r="B134" s="38" t="s">
        <v>381</v>
      </c>
    </row>
    <row r="135" spans="1:2" x14ac:dyDescent="0.25">
      <c r="A135" s="36" t="s">
        <v>382</v>
      </c>
      <c r="B135" s="38" t="s">
        <v>383</v>
      </c>
    </row>
    <row r="136" spans="1:2" x14ac:dyDescent="0.25">
      <c r="A136" s="36" t="s">
        <v>384</v>
      </c>
      <c r="B136" s="38" t="s">
        <v>385</v>
      </c>
    </row>
    <row r="137" spans="1:2" x14ac:dyDescent="0.25">
      <c r="A137" s="36" t="s">
        <v>386</v>
      </c>
      <c r="B137" s="38" t="s">
        <v>387</v>
      </c>
    </row>
    <row r="138" spans="1:2" x14ac:dyDescent="0.25">
      <c r="A138" s="36" t="s">
        <v>388</v>
      </c>
      <c r="B138" s="38" t="s">
        <v>389</v>
      </c>
    </row>
    <row r="139" spans="1:2" x14ac:dyDescent="0.25">
      <c r="A139" s="36" t="s">
        <v>390</v>
      </c>
      <c r="B139" s="38" t="s">
        <v>391</v>
      </c>
    </row>
    <row r="140" spans="1:2" x14ac:dyDescent="0.25">
      <c r="A140" s="36" t="s">
        <v>392</v>
      </c>
      <c r="B140" s="38" t="s">
        <v>393</v>
      </c>
    </row>
    <row r="141" spans="1:2" x14ac:dyDescent="0.25">
      <c r="A141" s="36" t="s">
        <v>394</v>
      </c>
      <c r="B141" s="38" t="s">
        <v>395</v>
      </c>
    </row>
    <row r="142" spans="1:2" x14ac:dyDescent="0.25">
      <c r="A142" s="36" t="s">
        <v>396</v>
      </c>
      <c r="B142" s="38" t="s">
        <v>397</v>
      </c>
    </row>
    <row r="143" spans="1:2" x14ac:dyDescent="0.25">
      <c r="A143" s="36" t="s">
        <v>398</v>
      </c>
      <c r="B143" s="38" t="s">
        <v>399</v>
      </c>
    </row>
    <row r="144" spans="1:2" x14ac:dyDescent="0.25">
      <c r="A144" s="36" t="s">
        <v>400</v>
      </c>
      <c r="B144" s="38" t="s">
        <v>401</v>
      </c>
    </row>
    <row r="145" spans="1:2" x14ac:dyDescent="0.25">
      <c r="A145" s="36" t="s">
        <v>402</v>
      </c>
      <c r="B145" s="38" t="s">
        <v>403</v>
      </c>
    </row>
    <row r="146" spans="1:2" x14ac:dyDescent="0.25">
      <c r="A146" s="36" t="s">
        <v>404</v>
      </c>
      <c r="B146" s="38" t="s">
        <v>405</v>
      </c>
    </row>
    <row r="147" spans="1:2" x14ac:dyDescent="0.25">
      <c r="A147" s="36" t="s">
        <v>406</v>
      </c>
      <c r="B147" s="38" t="s">
        <v>407</v>
      </c>
    </row>
    <row r="148" spans="1:2" x14ac:dyDescent="0.25">
      <c r="A148" s="36" t="s">
        <v>408</v>
      </c>
      <c r="B148" s="38" t="s">
        <v>409</v>
      </c>
    </row>
    <row r="149" spans="1:2" x14ac:dyDescent="0.25">
      <c r="A149" s="36" t="s">
        <v>410</v>
      </c>
      <c r="B149" s="38" t="s">
        <v>411</v>
      </c>
    </row>
    <row r="150" spans="1:2" x14ac:dyDescent="0.25">
      <c r="A150" s="36" t="s">
        <v>412</v>
      </c>
      <c r="B150" s="38" t="s">
        <v>413</v>
      </c>
    </row>
    <row r="151" spans="1:2" x14ac:dyDescent="0.25">
      <c r="A151" s="36" t="s">
        <v>414</v>
      </c>
      <c r="B151" s="38" t="s">
        <v>415</v>
      </c>
    </row>
    <row r="152" spans="1:2" x14ac:dyDescent="0.25">
      <c r="A152" s="36" t="s">
        <v>416</v>
      </c>
      <c r="B152" s="38" t="s">
        <v>417</v>
      </c>
    </row>
    <row r="153" spans="1:2" x14ac:dyDescent="0.25">
      <c r="A153" s="36" t="s">
        <v>418</v>
      </c>
      <c r="B153" s="38" t="s">
        <v>419</v>
      </c>
    </row>
    <row r="154" spans="1:2" x14ac:dyDescent="0.25">
      <c r="A154" s="36" t="s">
        <v>420</v>
      </c>
      <c r="B154" s="38" t="s">
        <v>421</v>
      </c>
    </row>
    <row r="155" spans="1:2" x14ac:dyDescent="0.25">
      <c r="A155" s="36" t="s">
        <v>422</v>
      </c>
      <c r="B155" s="38" t="s">
        <v>423</v>
      </c>
    </row>
    <row r="156" spans="1:2" x14ac:dyDescent="0.25">
      <c r="A156" s="36" t="s">
        <v>424</v>
      </c>
      <c r="B156" s="38" t="s">
        <v>425</v>
      </c>
    </row>
    <row r="157" spans="1:2" x14ac:dyDescent="0.25">
      <c r="A157" s="36" t="s">
        <v>426</v>
      </c>
      <c r="B157" s="38" t="s">
        <v>427</v>
      </c>
    </row>
    <row r="158" spans="1:2" x14ac:dyDescent="0.25">
      <c r="A158" s="36" t="s">
        <v>428</v>
      </c>
      <c r="B158" s="38" t="s">
        <v>429</v>
      </c>
    </row>
    <row r="159" spans="1:2" x14ac:dyDescent="0.25">
      <c r="A159" s="36" t="s">
        <v>430</v>
      </c>
      <c r="B159" s="38" t="s">
        <v>431</v>
      </c>
    </row>
    <row r="160" spans="1:2" x14ac:dyDescent="0.25">
      <c r="A160" s="36" t="s">
        <v>432</v>
      </c>
      <c r="B160" s="38" t="s">
        <v>433</v>
      </c>
    </row>
    <row r="161" spans="1:2" x14ac:dyDescent="0.25">
      <c r="A161" s="36" t="s">
        <v>434</v>
      </c>
      <c r="B161" s="38" t="s">
        <v>435</v>
      </c>
    </row>
    <row r="162" spans="1:2" x14ac:dyDescent="0.25">
      <c r="A162" s="36" t="s">
        <v>436</v>
      </c>
      <c r="B162" s="38" t="s">
        <v>437</v>
      </c>
    </row>
    <row r="163" spans="1:2" x14ac:dyDescent="0.25">
      <c r="A163" s="36" t="s">
        <v>438</v>
      </c>
      <c r="B163" s="38" t="s">
        <v>439</v>
      </c>
    </row>
    <row r="164" spans="1:2" x14ac:dyDescent="0.25">
      <c r="A164" s="36" t="s">
        <v>440</v>
      </c>
      <c r="B164" s="38" t="s">
        <v>441</v>
      </c>
    </row>
    <row r="165" spans="1:2" x14ac:dyDescent="0.25">
      <c r="A165" s="36" t="s">
        <v>442</v>
      </c>
      <c r="B165" s="38" t="s">
        <v>443</v>
      </c>
    </row>
    <row r="166" spans="1:2" x14ac:dyDescent="0.25">
      <c r="A166" s="36" t="s">
        <v>444</v>
      </c>
      <c r="B166" s="38" t="s">
        <v>445</v>
      </c>
    </row>
    <row r="167" spans="1:2" x14ac:dyDescent="0.25">
      <c r="A167" s="36" t="s">
        <v>446</v>
      </c>
      <c r="B167" s="38" t="s">
        <v>447</v>
      </c>
    </row>
    <row r="168" spans="1:2" x14ac:dyDescent="0.25">
      <c r="A168" s="36" t="s">
        <v>448</v>
      </c>
      <c r="B168" s="38" t="s">
        <v>449</v>
      </c>
    </row>
    <row r="169" spans="1:2" x14ac:dyDescent="0.25">
      <c r="A169" s="36" t="s">
        <v>450</v>
      </c>
      <c r="B169" s="38" t="s">
        <v>451</v>
      </c>
    </row>
    <row r="170" spans="1:2" x14ac:dyDescent="0.25">
      <c r="A170" s="36" t="s">
        <v>452</v>
      </c>
      <c r="B170" s="38" t="s">
        <v>453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Annual Report</DocumentType>
    <UploadedBy xmlns="b1528a4b-5ccb-40f7-a09e-43427183cd95">nicolas.gonzalez@un.org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MPTF_00006_01045</ProjectId>
    <FundCode xmlns="f9695bc1-6109-4dcd-a27a-f8a0370b00e2">MPTF_00006</FundCode>
    <Comments xmlns="f9695bc1-6109-4dcd-a27a-f8a0370b00e2">Financial annual report 2023</Comments>
    <Active xmlns="f9695bc1-6109-4dcd-a27a-f8a0370b00e2">Yes</Active>
    <DocumentDate xmlns="b1528a4b-5ccb-40f7-a09e-43427183cd95">2023-11-15T08:00:00+00:00</DocumentDate>
    <Featured xmlns="b1528a4b-5ccb-40f7-a09e-43427183cd95">1</Featured>
    <FormTypeCode xmlns="b1528a4b-5ccb-40f7-a09e-43427183cd9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1" ma:contentTypeDescription="Create a new document." ma:contentTypeScope="" ma:versionID="09d98f2c483851fb9a12ad4149d881f7">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1c559da0a93d315d0076e3d2e2295cd6"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10F683-3ED7-4623-ADFA-8921435CC572}">
  <ds:schemaRefs>
    <ds:schemaRef ds:uri="http://schemas.microsoft.com/office/2006/metadata/properties"/>
    <ds:schemaRef ds:uri="http://schemas.microsoft.com/office/infopath/2007/PartnerControls"/>
    <ds:schemaRef ds:uri="b1a3f143-95b5-44df-b656-99897a75ef52"/>
    <ds:schemaRef ds:uri="8f9c1e6f-8923-40c4-944a-37422ee10ce2"/>
    <ds:schemaRef ds:uri="985ec44e-1bab-4c0b-9df0-6ba128686fc9"/>
    <ds:schemaRef ds:uri="9dc44b34-9e2b-42ea-86f7-9ee7f71036fc"/>
  </ds:schemaRefs>
</ds:datastoreItem>
</file>

<file path=customXml/itemProps2.xml><?xml version="1.0" encoding="utf-8"?>
<ds:datastoreItem xmlns:ds="http://schemas.openxmlformats.org/officeDocument/2006/customXml" ds:itemID="{704D02A0-2D3A-4F8D-9A49-583B07354C9A}">
  <ds:schemaRefs>
    <ds:schemaRef ds:uri="http://schemas.microsoft.com/sharepoint/v3/contenttype/forms"/>
  </ds:schemaRefs>
</ds:datastoreItem>
</file>

<file path=customXml/itemProps3.xml><?xml version="1.0" encoding="utf-8"?>
<ds:datastoreItem xmlns:ds="http://schemas.openxmlformats.org/officeDocument/2006/customXml" ds:itemID="{2044FCA4-2576-463A-B3D5-9C66458CF69D}"/>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Instructions</vt:lpstr>
      <vt:lpstr>1) Budget Table</vt:lpstr>
      <vt:lpstr>2) By Category</vt:lpstr>
      <vt:lpstr>3) Explanatory Notes</vt:lpstr>
      <vt:lpstr>4) -For PBSO Use-</vt:lpstr>
      <vt:lpstr>5) -For MPTF Use-</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2023.11.22 Peru reporte semi anual.xlsx</dc:title>
  <dc:subject/>
  <dc:creator>Jelena Zelenovic</dc:creator>
  <cp:keywords/>
  <dc:description/>
  <cp:lastModifiedBy>Lorena Tamayo</cp:lastModifiedBy>
  <cp:revision/>
  <dcterms:created xsi:type="dcterms:W3CDTF">2017-11-15T21:17:43Z</dcterms:created>
  <dcterms:modified xsi:type="dcterms:W3CDTF">2023-11-22T20:45:54Z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