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undp-my.sharepoint.com/personal/alizee-morgane_pellen_undp_org/Documents/Desktop/"/>
    </mc:Choice>
  </mc:AlternateContent>
  <xr:revisionPtr revIDLastSave="0" documentId="8_{D3D4222F-FEAD-464C-9139-3AC0FA78F66B}" xr6:coauthVersionLast="47" xr6:coauthVersionMax="47" xr10:uidLastSave="{00000000-0000-0000-0000-000000000000}"/>
  <bookViews>
    <workbookView xWindow="-120" yWindow="-120" windowWidth="20730" windowHeight="11040"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3" i="1" l="1"/>
  <c r="I172" i="1"/>
  <c r="I100" i="1"/>
  <c r="I106" i="1" s="1"/>
  <c r="I60" i="1"/>
  <c r="I59" i="1"/>
  <c r="I67" i="1" s="1"/>
  <c r="I7" i="1"/>
  <c r="I15" i="1" s="1"/>
  <c r="I171" i="1"/>
  <c r="I17" i="1"/>
  <c r="I11" i="1"/>
  <c r="I9" i="1"/>
  <c r="D199" i="5"/>
  <c r="D200" i="5"/>
  <c r="C9" i="4" s="1"/>
  <c r="D201" i="5"/>
  <c r="E202" i="5"/>
  <c r="D202" i="5"/>
  <c r="C11" i="4" s="1"/>
  <c r="D204" i="5"/>
  <c r="D205" i="5"/>
  <c r="C14" i="4"/>
  <c r="G95" i="1"/>
  <c r="F96" i="1"/>
  <c r="F97" i="5" s="1"/>
  <c r="D20" i="4"/>
  <c r="E20" i="4"/>
  <c r="C20" i="4"/>
  <c r="D6" i="4"/>
  <c r="E6" i="4"/>
  <c r="C6" i="4"/>
  <c r="E197" i="5"/>
  <c r="F197" i="5"/>
  <c r="D197" i="5"/>
  <c r="F192" i="1"/>
  <c r="E192" i="1"/>
  <c r="D192" i="1"/>
  <c r="D184" i="1"/>
  <c r="F184" i="1"/>
  <c r="E184" i="1"/>
  <c r="G24" i="4"/>
  <c r="G23" i="4"/>
  <c r="G22" i="4"/>
  <c r="I25" i="1"/>
  <c r="I35" i="1"/>
  <c r="I45" i="1"/>
  <c r="I57" i="1"/>
  <c r="I77" i="1"/>
  <c r="I87" i="1"/>
  <c r="I96" i="1"/>
  <c r="I116" i="1"/>
  <c r="I126" i="1"/>
  <c r="I138" i="1"/>
  <c r="I148" i="1"/>
  <c r="I158" i="1"/>
  <c r="I168" i="1"/>
  <c r="D202" i="1"/>
  <c r="G171" i="1"/>
  <c r="H197" i="1"/>
  <c r="E205" i="5"/>
  <c r="F205" i="5"/>
  <c r="E14" i="4" s="1"/>
  <c r="E204" i="5"/>
  <c r="F204" i="5"/>
  <c r="E13" i="4" s="1"/>
  <c r="E203" i="5"/>
  <c r="D12" i="4" s="1"/>
  <c r="F203" i="5"/>
  <c r="E12" i="4" s="1"/>
  <c r="F202" i="5"/>
  <c r="E11" i="4" s="1"/>
  <c r="E201" i="5"/>
  <c r="D10" i="4" s="1"/>
  <c r="F201" i="5"/>
  <c r="E10" i="4" s="1"/>
  <c r="E200" i="5"/>
  <c r="D9" i="4" s="1"/>
  <c r="F200" i="5"/>
  <c r="E9" i="4" s="1"/>
  <c r="C10" i="4"/>
  <c r="D203" i="5"/>
  <c r="C12" i="4" s="1"/>
  <c r="E199" i="5"/>
  <c r="D8" i="4" s="1"/>
  <c r="F199" i="5"/>
  <c r="E8" i="4" s="1"/>
  <c r="D148" i="1"/>
  <c r="D153" i="5" s="1"/>
  <c r="E148" i="1"/>
  <c r="E153" i="5" s="1"/>
  <c r="G172" i="1"/>
  <c r="G173" i="1"/>
  <c r="G174" i="1"/>
  <c r="G164" i="1"/>
  <c r="G167" i="1"/>
  <c r="G166" i="1"/>
  <c r="G165" i="1"/>
  <c r="G163" i="1"/>
  <c r="G162" i="1"/>
  <c r="G161" i="1"/>
  <c r="G160" i="1"/>
  <c r="G157" i="1"/>
  <c r="G156" i="1"/>
  <c r="G155" i="1"/>
  <c r="G154" i="1"/>
  <c r="G153" i="1"/>
  <c r="G152" i="1"/>
  <c r="G151" i="1"/>
  <c r="G150" i="1"/>
  <c r="G147" i="1"/>
  <c r="G146" i="1"/>
  <c r="G145" i="1"/>
  <c r="G144" i="1"/>
  <c r="G143" i="1"/>
  <c r="G142" i="1"/>
  <c r="G141" i="1"/>
  <c r="G140" i="1"/>
  <c r="G137" i="1"/>
  <c r="G136" i="1"/>
  <c r="G135" i="1"/>
  <c r="G134" i="1"/>
  <c r="G133" i="1"/>
  <c r="G132" i="1"/>
  <c r="G131" i="1"/>
  <c r="G130" i="1"/>
  <c r="G125" i="1"/>
  <c r="G124" i="1"/>
  <c r="G123" i="1"/>
  <c r="G122" i="1"/>
  <c r="G121" i="1"/>
  <c r="G120" i="1"/>
  <c r="G119" i="1"/>
  <c r="G118" i="1"/>
  <c r="G115" i="1"/>
  <c r="G114" i="1"/>
  <c r="G113" i="1"/>
  <c r="G112" i="1"/>
  <c r="G111" i="1"/>
  <c r="G110" i="1"/>
  <c r="G109" i="1"/>
  <c r="G108" i="1"/>
  <c r="G105" i="1"/>
  <c r="G104" i="1"/>
  <c r="G103" i="1"/>
  <c r="G102" i="1"/>
  <c r="G101" i="1"/>
  <c r="G100" i="1"/>
  <c r="G99" i="1"/>
  <c r="G98" i="1"/>
  <c r="G94" i="1"/>
  <c r="G92" i="1"/>
  <c r="G91" i="1"/>
  <c r="G86" i="1"/>
  <c r="G85" i="1"/>
  <c r="G84" i="1"/>
  <c r="G83" i="1"/>
  <c r="G82" i="1"/>
  <c r="G81" i="1"/>
  <c r="G80" i="1"/>
  <c r="G79" i="1"/>
  <c r="G76" i="1"/>
  <c r="G75" i="1"/>
  <c r="G74" i="1"/>
  <c r="G73" i="1"/>
  <c r="G72" i="1"/>
  <c r="G71" i="1"/>
  <c r="G70" i="1"/>
  <c r="G69" i="1"/>
  <c r="G66" i="1"/>
  <c r="G65" i="1"/>
  <c r="G64" i="1"/>
  <c r="G63" i="1"/>
  <c r="G62" i="1"/>
  <c r="G61" i="1"/>
  <c r="G60" i="1"/>
  <c r="G59" i="1"/>
  <c r="G56" i="1"/>
  <c r="G55" i="1"/>
  <c r="G54" i="1"/>
  <c r="G53" i="1"/>
  <c r="G52" i="1"/>
  <c r="G51" i="1"/>
  <c r="G50" i="1"/>
  <c r="G49" i="1"/>
  <c r="G44" i="1"/>
  <c r="G43" i="1"/>
  <c r="G42" i="1"/>
  <c r="G41" i="1"/>
  <c r="G40" i="1"/>
  <c r="G39" i="1"/>
  <c r="G38" i="1"/>
  <c r="G37" i="1"/>
  <c r="G34" i="1"/>
  <c r="G33" i="1"/>
  <c r="G32" i="1"/>
  <c r="G31" i="1"/>
  <c r="G30" i="1"/>
  <c r="G29" i="1"/>
  <c r="G28" i="1"/>
  <c r="G27" i="1"/>
  <c r="G18" i="1"/>
  <c r="G19" i="1"/>
  <c r="G20" i="1"/>
  <c r="G21" i="1"/>
  <c r="G22" i="1"/>
  <c r="G23" i="1"/>
  <c r="G24" i="1"/>
  <c r="G17" i="1"/>
  <c r="G8" i="1"/>
  <c r="G9" i="1"/>
  <c r="G10" i="1"/>
  <c r="G11" i="1"/>
  <c r="G12" i="1"/>
  <c r="G13" i="1"/>
  <c r="G14" i="1"/>
  <c r="G7" i="1"/>
  <c r="F194" i="5"/>
  <c r="E194" i="5"/>
  <c r="D194" i="5"/>
  <c r="G193" i="5"/>
  <c r="G192" i="5"/>
  <c r="G191" i="5"/>
  <c r="G190" i="5"/>
  <c r="G189" i="5"/>
  <c r="G188" i="5"/>
  <c r="G187" i="5"/>
  <c r="E175" i="1"/>
  <c r="E186" i="5" s="1"/>
  <c r="F175" i="1"/>
  <c r="F186" i="5" s="1"/>
  <c r="D175" i="1"/>
  <c r="D186" i="5" s="1"/>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E168" i="1"/>
  <c r="E175" i="5" s="1"/>
  <c r="F168" i="1"/>
  <c r="F175" i="5" s="1"/>
  <c r="E158" i="1"/>
  <c r="E164" i="5" s="1"/>
  <c r="F158" i="1"/>
  <c r="F164" i="5" s="1"/>
  <c r="F148" i="1"/>
  <c r="F153" i="5" s="1"/>
  <c r="E138" i="1"/>
  <c r="E142" i="5" s="1"/>
  <c r="F138" i="1"/>
  <c r="F142" i="5" s="1"/>
  <c r="E126" i="1"/>
  <c r="E130" i="5" s="1"/>
  <c r="F126" i="1"/>
  <c r="F130" i="5" s="1"/>
  <c r="E116" i="1"/>
  <c r="F116" i="1"/>
  <c r="F119" i="5" s="1"/>
  <c r="E106" i="1"/>
  <c r="E108" i="5" s="1"/>
  <c r="F106" i="1"/>
  <c r="F108" i="5" s="1"/>
  <c r="E96" i="1"/>
  <c r="E87" i="1"/>
  <c r="E85" i="5" s="1"/>
  <c r="F87" i="1"/>
  <c r="F85" i="5" s="1"/>
  <c r="E77" i="1"/>
  <c r="E74" i="5" s="1"/>
  <c r="F77" i="1"/>
  <c r="F74" i="5" s="1"/>
  <c r="E67" i="1"/>
  <c r="E63" i="5" s="1"/>
  <c r="F67" i="1"/>
  <c r="F63" i="5" s="1"/>
  <c r="E57" i="1"/>
  <c r="E52" i="5" s="1"/>
  <c r="F57" i="1"/>
  <c r="F52" i="5" s="1"/>
  <c r="E45" i="1"/>
  <c r="E40" i="5" s="1"/>
  <c r="F45" i="1"/>
  <c r="F40" i="5" s="1"/>
  <c r="E35" i="1"/>
  <c r="E29" i="5" s="1"/>
  <c r="F35" i="1"/>
  <c r="F29" i="5" s="1"/>
  <c r="E25" i="1"/>
  <c r="E18" i="5" s="1"/>
  <c r="F25" i="1"/>
  <c r="F18" i="5" s="1"/>
  <c r="D25" i="1"/>
  <c r="D18" i="5" s="1"/>
  <c r="F15" i="1"/>
  <c r="F7" i="5" s="1"/>
  <c r="E15" i="1"/>
  <c r="E7" i="5" s="1"/>
  <c r="D168" i="1"/>
  <c r="D175" i="5" s="1"/>
  <c r="D158" i="1"/>
  <c r="D164" i="5" s="1"/>
  <c r="D138" i="1"/>
  <c r="D142" i="5" s="1"/>
  <c r="D126" i="1"/>
  <c r="D130" i="5" s="1"/>
  <c r="D116" i="1"/>
  <c r="D106" i="1"/>
  <c r="D108" i="5" s="1"/>
  <c r="D96" i="1"/>
  <c r="D97" i="5" s="1"/>
  <c r="D87" i="1"/>
  <c r="D85" i="5" s="1"/>
  <c r="D77" i="1"/>
  <c r="D74" i="5" s="1"/>
  <c r="D67" i="1"/>
  <c r="D63" i="5" s="1"/>
  <c r="D57" i="1"/>
  <c r="D52" i="5" s="1"/>
  <c r="D45" i="1"/>
  <c r="D40" i="5" s="1"/>
  <c r="D35" i="1"/>
  <c r="D29" i="5" s="1"/>
  <c r="D15" i="1"/>
  <c r="D7" i="5" s="1"/>
  <c r="I175" i="1" l="1"/>
  <c r="G26" i="5"/>
  <c r="E206" i="5"/>
  <c r="D186" i="1"/>
  <c r="E186" i="1"/>
  <c r="E187" i="1" s="1"/>
  <c r="D206" i="5"/>
  <c r="D207" i="5" s="1"/>
  <c r="D208" i="5" s="1"/>
  <c r="C13" i="4"/>
  <c r="G93" i="1"/>
  <c r="H96" i="1" s="1"/>
  <c r="G158" i="1"/>
  <c r="G161" i="5"/>
  <c r="H148" i="1"/>
  <c r="G150" i="5"/>
  <c r="H168" i="1"/>
  <c r="G138" i="1"/>
  <c r="H158" i="1"/>
  <c r="G148" i="1"/>
  <c r="G168" i="1"/>
  <c r="C40" i="6"/>
  <c r="D45" i="6" s="1"/>
  <c r="H138" i="1"/>
  <c r="I199" i="1"/>
  <c r="G194" i="5"/>
  <c r="H175" i="1"/>
  <c r="G175" i="1"/>
  <c r="G15" i="5"/>
  <c r="H45" i="1"/>
  <c r="G183" i="5"/>
  <c r="G172" i="5"/>
  <c r="G138" i="5"/>
  <c r="G127" i="5"/>
  <c r="G116" i="5"/>
  <c r="G105" i="5"/>
  <c r="G93" i="5"/>
  <c r="G82" i="5"/>
  <c r="G201" i="5"/>
  <c r="G71" i="5"/>
  <c r="G60" i="5"/>
  <c r="G205" i="5"/>
  <c r="G48" i="5"/>
  <c r="G37" i="5"/>
  <c r="G202" i="5"/>
  <c r="F10" i="4"/>
  <c r="F9" i="4"/>
  <c r="G199" i="5"/>
  <c r="D14" i="4"/>
  <c r="F14" i="4" s="1"/>
  <c r="D11" i="4"/>
  <c r="F11" i="4" s="1"/>
  <c r="G200" i="5"/>
  <c r="C8" i="4"/>
  <c r="F8" i="4" s="1"/>
  <c r="F206" i="5"/>
  <c r="F207" i="5" s="1"/>
  <c r="F12" i="4"/>
  <c r="G203" i="5"/>
  <c r="E15" i="4"/>
  <c r="E16" i="4" s="1"/>
  <c r="G204" i="5"/>
  <c r="D13" i="4"/>
  <c r="G87" i="1"/>
  <c r="G116" i="1"/>
  <c r="H116" i="1"/>
  <c r="G106" i="1"/>
  <c r="G67" i="1"/>
  <c r="H67" i="1"/>
  <c r="H57" i="1"/>
  <c r="G57" i="1"/>
  <c r="G35" i="1"/>
  <c r="H35" i="1"/>
  <c r="F186" i="1"/>
  <c r="F187" i="1" s="1"/>
  <c r="F188" i="1" s="1"/>
  <c r="G77" i="1"/>
  <c r="H106" i="1"/>
  <c r="H126" i="1"/>
  <c r="G126" i="1"/>
  <c r="G45" i="1"/>
  <c r="H15" i="1"/>
  <c r="G15" i="1"/>
  <c r="C7" i="6"/>
  <c r="D11" i="6" s="1"/>
  <c r="E97" i="5"/>
  <c r="G97" i="5" s="1"/>
  <c r="C29" i="6"/>
  <c r="D33" i="6" s="1"/>
  <c r="G108" i="5"/>
  <c r="H77" i="1"/>
  <c r="G130" i="5"/>
  <c r="G153" i="5"/>
  <c r="G175" i="5"/>
  <c r="G164" i="5"/>
  <c r="G85" i="5"/>
  <c r="H87" i="1"/>
  <c r="C18" i="6"/>
  <c r="D24" i="6" s="1"/>
  <c r="G29" i="5"/>
  <c r="G7" i="5"/>
  <c r="G186" i="5"/>
  <c r="G40" i="5"/>
  <c r="G63" i="5"/>
  <c r="G52" i="5"/>
  <c r="G74" i="5"/>
  <c r="G119" i="5"/>
  <c r="G142" i="5"/>
  <c r="G18" i="5"/>
  <c r="G25" i="1"/>
  <c r="H25" i="1"/>
  <c r="G96" i="1" l="1"/>
  <c r="D47" i="6"/>
  <c r="D46" i="6"/>
  <c r="D43" i="6"/>
  <c r="D44" i="6"/>
  <c r="C15" i="4"/>
  <c r="C16" i="4" s="1"/>
  <c r="C17" i="4" s="1"/>
  <c r="E17" i="4"/>
  <c r="F208" i="5"/>
  <c r="E207" i="5"/>
  <c r="E208" i="5" s="1"/>
  <c r="G206" i="5"/>
  <c r="D15" i="4"/>
  <c r="F13" i="4"/>
  <c r="E188" i="1"/>
  <c r="D12" i="6"/>
  <c r="D10" i="6"/>
  <c r="D13" i="6"/>
  <c r="D14" i="6"/>
  <c r="F195" i="1"/>
  <c r="E23" i="4" s="1"/>
  <c r="F194" i="1"/>
  <c r="F196" i="1"/>
  <c r="E24" i="4" s="1"/>
  <c r="D34" i="6"/>
  <c r="D36" i="6"/>
  <c r="D35" i="6"/>
  <c r="D32" i="6"/>
  <c r="D25" i="6"/>
  <c r="D199" i="1"/>
  <c r="D21" i="6"/>
  <c r="D23" i="6"/>
  <c r="D22" i="6"/>
  <c r="D187" i="1"/>
  <c r="D188" i="1" s="1"/>
  <c r="G186" i="1"/>
  <c r="C41" i="6" l="1"/>
  <c r="E196" i="1"/>
  <c r="D24" i="4" s="1"/>
  <c r="G207" i="5"/>
  <c r="G208" i="5" s="1"/>
  <c r="D16" i="4"/>
  <c r="D17" i="4" s="1"/>
  <c r="F15" i="4"/>
  <c r="E194" i="1"/>
  <c r="D22" i="4" s="1"/>
  <c r="E195" i="1"/>
  <c r="D23" i="4" s="1"/>
  <c r="C8" i="6"/>
  <c r="F197" i="1"/>
  <c r="E25" i="4" s="1"/>
  <c r="E22" i="4"/>
  <c r="C30" i="6"/>
  <c r="C19" i="6"/>
  <c r="D194" i="1"/>
  <c r="D196" i="1"/>
  <c r="D195" i="1"/>
  <c r="I200" i="1"/>
  <c r="G187" i="1"/>
  <c r="G188" i="1" s="1"/>
  <c r="F16" i="4" l="1"/>
  <c r="F17" i="4" s="1"/>
  <c r="E197" i="1"/>
  <c r="D25" i="4" s="1"/>
  <c r="C23" i="4"/>
  <c r="G195" i="1"/>
  <c r="F23" i="4" s="1"/>
  <c r="C22" i="4"/>
  <c r="G194" i="1"/>
  <c r="D197" i="1"/>
  <c r="C25" i="4" s="1"/>
  <c r="G196" i="1"/>
  <c r="F24" i="4" s="1"/>
  <c r="C24" i="4"/>
  <c r="D203" i="1"/>
  <c r="D200" i="1"/>
  <c r="G197" i="1" l="1"/>
  <c r="F25" i="4" s="1"/>
  <c r="F22" i="4"/>
</calcChain>
</file>

<file path=xl/sharedStrings.xml><?xml version="1.0" encoding="utf-8"?>
<sst xmlns="http://schemas.openxmlformats.org/spreadsheetml/2006/main" count="846" uniqueCount="627">
  <si>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</si>
  <si>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</si>
  <si>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</si>
  <si>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0"/>
        <color theme="1"/>
        <rFont val="Arial"/>
        <family val="2"/>
      </rPr>
      <t>Outcome/ Output</t>
    </r>
    <r>
      <rPr>
        <sz val="10"/>
        <color theme="1"/>
        <rFont val="Arial"/>
        <family val="2"/>
      </rPr>
      <t xml:space="preserve"> number</t>
    </r>
  </si>
  <si>
    <r>
      <rPr>
        <b/>
        <sz val="10"/>
        <color theme="1"/>
        <rFont val="Arial"/>
        <family val="2"/>
      </rPr>
      <t>Description</t>
    </r>
    <r>
      <rPr>
        <sz val="10"/>
        <color theme="1"/>
        <rFont val="Arial"/>
        <family val="2"/>
      </rPr>
      <t xml:space="preserve"> (Text)</t>
    </r>
  </si>
  <si>
    <t>UNDP</t>
  </si>
  <si>
    <t>UN WOMEN</t>
  </si>
  <si>
    <t>IOM</t>
  </si>
  <si>
    <t>Total</t>
  </si>
  <si>
    <r>
      <rPr>
        <b/>
        <sz val="10"/>
        <color theme="1"/>
        <rFont val="Arial"/>
        <family val="2"/>
      </rPr>
      <t>% of budget</t>
    </r>
    <r>
      <rPr>
        <sz val="10"/>
        <color theme="1"/>
        <rFont val="Arial"/>
        <family val="2"/>
      </rPr>
      <t xml:space="preserve"> per activity  allocated to </t>
    </r>
    <r>
      <rPr>
        <b/>
        <sz val="10"/>
        <color theme="1"/>
        <rFont val="Arial"/>
        <family val="2"/>
      </rPr>
      <t>Gender Equality and Women's Empowerment (GEWE)</t>
    </r>
    <r>
      <rPr>
        <sz val="10"/>
        <color theme="1"/>
        <rFont val="Arial"/>
        <family val="2"/>
      </rPr>
      <t xml:space="preserve"> (if any):</t>
    </r>
  </si>
  <si>
    <r>
      <t xml:space="preserve">Current level of </t>
    </r>
    <r>
      <rPr>
        <b/>
        <sz val="10"/>
        <color theme="1"/>
        <rFont val="Arial"/>
        <family val="2"/>
      </rPr>
      <t xml:space="preserve">expenditure/ commitment </t>
    </r>
    <r>
      <rPr>
        <sz val="10"/>
        <color theme="1"/>
        <rFont val="Arial"/>
        <family val="2"/>
      </rPr>
      <t>(To be completed at time of project progress reporting)</t>
    </r>
    <r>
      <rPr>
        <b/>
        <sz val="10"/>
        <color theme="1"/>
        <rFont val="Arial"/>
        <family val="2"/>
      </rPr>
      <t xml:space="preserve"> </t>
    </r>
  </si>
  <si>
    <r>
      <rPr>
        <b/>
        <sz val="10"/>
        <color theme="1"/>
        <rFont val="Arial"/>
        <family val="2"/>
      </rPr>
      <t xml:space="preserve">GEWE justification </t>
    </r>
    <r>
      <rPr>
        <sz val="10"/>
        <color theme="1"/>
        <rFont val="Arial"/>
        <family val="2"/>
      </rPr>
      <t>(e.g. training includes session on gender equality, specific efforts made to ensure equal representation of women and men etc.)</t>
    </r>
  </si>
  <si>
    <r>
      <t xml:space="preserve">Any other </t>
    </r>
    <r>
      <rPr>
        <b/>
        <sz val="10"/>
        <color theme="1"/>
        <rFont val="Arial"/>
        <family val="2"/>
      </rPr>
      <t>remarks</t>
    </r>
    <r>
      <rPr>
        <sz val="10"/>
        <color theme="1"/>
        <rFont val="Arial"/>
        <family val="2"/>
      </rPr>
      <t xml:space="preserve"> (e.g. on types of inputs provided or budget justification, esp. for TA or travel costs)</t>
    </r>
  </si>
  <si>
    <t xml:space="preserve">OUTCOME 1: </t>
  </si>
  <si>
    <t xml:space="preserve">Improved capacities of Kaduna and Katsina State Government and Local Stakeholders to design and deploy peace building and prevention responses to conflict risks in a collaborative, coordinated and inclusive manner </t>
  </si>
  <si>
    <t>Output 1.1:</t>
  </si>
  <si>
    <t>Capacity of the Kaduna State Peace Commission and key stakeholders is enhanced to promote cohesion and prevention efforts</t>
  </si>
  <si>
    <t>Activity 1.1.1:</t>
  </si>
  <si>
    <t>Support the review of the KSPC 2019-2022 Strategic plan and through user-led and human-centered approaches accompany efforts towards the design of a-fit-for-purpose 2023-2027 strategic plan</t>
  </si>
  <si>
    <t xml:space="preserve">Strategy to be developed will be gender-sensitive </t>
  </si>
  <si>
    <t>Activity 1.1.2:</t>
  </si>
  <si>
    <t>Operationalize existing mechanism for early detection of conflict risks and build capacities for non-kinetic responses at local level in Kaduna State</t>
  </si>
  <si>
    <t>Trainings, skills and early warning capacities to be transferred will ensure gender-sensitivity</t>
  </si>
  <si>
    <t>Activity 1.1.3:</t>
  </si>
  <si>
    <t>Nurture a pool of insider mediators, dialogue facilitators and negotiators within communities including women and youth to support local level peace building processes.</t>
  </si>
  <si>
    <t xml:space="preserve">Deliberate effort will be made to ensure equal opportunities are provided to male and female mediators </t>
  </si>
  <si>
    <t>Activity 1.1.4</t>
  </si>
  <si>
    <t xml:space="preserve">Support implementation of the Multisectoral State Action Plan on Women Peace and Security in Kaduna State </t>
  </si>
  <si>
    <t>Gender responsive approaches within the WPS agenda</t>
  </si>
  <si>
    <t>Activity 1.1.5</t>
  </si>
  <si>
    <t>Support the development and catalyse the implementation of the Katsina and Kaduna State Multi-Sectoral State Action Plan on Youth Peace and Security in line with UNSCR2250</t>
  </si>
  <si>
    <t>Consultations leading to the development of the YPS Action Plan will be gender-sensitive and ensure equal participation of young women and men</t>
  </si>
  <si>
    <t>Activity 1.1.6</t>
  </si>
  <si>
    <t>Activity 1.1.7</t>
  </si>
  <si>
    <t>Activity 1.1.8</t>
  </si>
  <si>
    <t>Output Total</t>
  </si>
  <si>
    <t>Output 1.2:</t>
  </si>
  <si>
    <t>Capacity of Katsina State Government to roll out the implementation of Katsina Action Plan for Community-Based Peace building and Security Enhancement Strategy strengthened</t>
  </si>
  <si>
    <t>Activity 1.2.1</t>
  </si>
  <si>
    <t>Up-skill key officials of the Local Government and Chieftaincy Affairs Ministry; Office of the Security Adviser to the Governor, Civil Society, faith and security institutions on gender-responsive peace building, human-rights based principles in conflict resolution, among other key competencies.</t>
  </si>
  <si>
    <t>Trainings and learning initiatives will ensure equal participation of women and men. Gender-sensitive training manterials will be used</t>
  </si>
  <si>
    <t>Activity 1.2.2</t>
  </si>
  <si>
    <r>
      <t>Provide technical, policy advisory and logistical support in the design of a framework for the establishment of the community conflict resolution courts and the strategic negotiation units</t>
    </r>
    <r>
      <rPr>
        <sz val="12"/>
        <color rgb="FF000000"/>
        <rFont val="Times"/>
        <family val="1"/>
      </rPr>
      <t xml:space="preserve">. </t>
    </r>
  </si>
  <si>
    <t>Activity 1.2.3</t>
  </si>
  <si>
    <t>Provide technical skills through adult learning approaches to members of the three tiers of the Peace and Security committees of the Strategic Plan</t>
  </si>
  <si>
    <t>Activity 1.2.4</t>
  </si>
  <si>
    <t>Support the development and catalyse the implementation of the Katsina State Multi-Sectoral Plan on Women, Peace and Security</t>
  </si>
  <si>
    <t>Consultations leading to the development of the WPS Action Plan will ensure equal participation of women and men</t>
  </si>
  <si>
    <t>Activity 1.2.5</t>
  </si>
  <si>
    <t>Activity 1.2.6</t>
  </si>
  <si>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</si>
  <si>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</si>
  <si>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</si>
  <si>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</si>
  <si>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</si>
  <si>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</si>
  <si>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</si>
  <si>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</si>
  <si>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</si>
  <si>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</si>
  <si>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</si>
  <si>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</si>
  <si>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</si>
  <si>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</si>
  <si>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</si>
  <si>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</si>
  <si>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</si>
  <si>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</si>
  <si>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</si>
  <si>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</si>
  <si>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</si>
  <si>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 xml:space="preserve">Community-wide trauma-healing and psychosocial support provided to victims of violence in affected LGAs in Kaduna and Katsina States </t>
  </si>
  <si>
    <t>Outcome 2.1</t>
  </si>
  <si>
    <t xml:space="preserve">Community-wide system or model on mental health, trauma healing and psychosocial support to victims of violence especially women and youth developed and piloted </t>
  </si>
  <si>
    <t>Activity 2.1.1</t>
  </si>
  <si>
    <t>Undertake an mapping and capacity assessment of existing primary health workers, youth-led orgganisations, community-based / faith-based, government agencies and possible first line responders with providing or with capacity to provide trauma healing and PSS services to affected communities</t>
  </si>
  <si>
    <t xml:space="preserve">Assessments will include services offered by women-led organisations and institutions </t>
  </si>
  <si>
    <t>Activity 2.1.2</t>
  </si>
  <si>
    <t xml:space="preserve">Deliver comprehensive capacity building and learning workshops on trauma healing and phychological first aid (PFA) to primary health workers, social workers, community based individuals (selected from CBOs, CSOs, FBOs, Youth-led organisations, women’s groups) with an interest in becoming lay counsellors. </t>
  </si>
  <si>
    <t>Activity 2.1.3</t>
  </si>
  <si>
    <t>Activity 2.1.4</t>
  </si>
  <si>
    <t>Activity 2.1.5</t>
  </si>
  <si>
    <t>Activity 2.1.6</t>
  </si>
  <si>
    <t>Activity 2.1.7</t>
  </si>
  <si>
    <t>Activity 2.1.8</t>
  </si>
  <si>
    <t>Output 2.2</t>
  </si>
  <si>
    <t xml:space="preserve">Mechanisms and structures activated to provide mental health, phsychosocial and trauma healing services to victims of violence </t>
  </si>
  <si>
    <t>Activity 2.2.1</t>
  </si>
  <si>
    <t xml:space="preserve">Undertake a participatory study on the types of trauma experiences and emerging needs and determine the phsychosocial support (PSS) required to inform community based healing. </t>
  </si>
  <si>
    <t xml:space="preserve">Assessments will include needs and priorities for women and girls </t>
  </si>
  <si>
    <t>Activity 2.2.2</t>
  </si>
  <si>
    <t>Support the establishment of mobile conselling hubs in collaboration with Ministries of Health in selected pilot communities in the two states to deliver MHPSS services to victims of violence paying special attention to women, young women and young men, and the elderly in community</t>
  </si>
  <si>
    <t>Counseling centers responding to needs of affected women will be prioritised</t>
  </si>
  <si>
    <t>Activity 2.2.3</t>
  </si>
  <si>
    <t>Support PSS service providers including community-based organisations, faith institutions, health and counselling centres to convene inter-generational dialogues and ‘open-space’ conversations to initiate the collective healing journey</t>
  </si>
  <si>
    <t xml:space="preserve">Support will prioritise female PSS service providers </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</si>
  <si>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</si>
  <si>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</si>
  <si>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</si>
  <si>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</si>
  <si>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</si>
  <si>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</si>
  <si>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</si>
  <si>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</si>
  <si>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</si>
  <si>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</si>
  <si>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</si>
  <si>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</si>
  <si>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</si>
  <si>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</si>
  <si>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</si>
  <si>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</si>
  <si>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</si>
  <si>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</si>
  <si>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</si>
  <si>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</si>
  <si>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</si>
  <si>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</si>
  <si>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</si>
  <si>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</si>
  <si>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 xml:space="preserve">Affected communities in sampled LGAs have increased access to sustainable livelihoods opportunities </t>
  </si>
  <si>
    <t>Output 3.1</t>
  </si>
  <si>
    <t>Integrated mechanism for collecting data and generating analysis on transhumance patterns and inform Kaduna and Katsina State is developed and adopted</t>
  </si>
  <si>
    <t>Activity 3.1.1</t>
  </si>
  <si>
    <t>Establish a  Transhumance data collection and information management system  (Transhumance Tracking Tool - TTT)</t>
  </si>
  <si>
    <t xml:space="preserve">Investment will be made towards Gender-sensitive data collection systems </t>
  </si>
  <si>
    <t>Activity 3.1.2</t>
  </si>
  <si>
    <t>Analyse transhumance data to identify patterns and trends</t>
  </si>
  <si>
    <t>Trends and patterns will monitor the gendered dynamics of transhumance</t>
  </si>
  <si>
    <t>Activity 3.1.3</t>
  </si>
  <si>
    <t xml:space="preserve">Establish community response networks  </t>
  </si>
  <si>
    <t>Equal opportunities will be provided to women and men</t>
  </si>
  <si>
    <t>Activity 3.1.4</t>
  </si>
  <si>
    <t>Strengthen capacity of relevant local stakeholders</t>
  </si>
  <si>
    <t xml:space="preserve">Trainings and upskilling will target women organisations and female participants </t>
  </si>
  <si>
    <t>Activity 3.1.8</t>
  </si>
  <si>
    <t>Output 3.2:</t>
  </si>
  <si>
    <t>Framework for model economic livelihoods programme designed and piloted in two selected LGAs in Katsina and Kaduna States</t>
  </si>
  <si>
    <t>Activity 3.2.1</t>
  </si>
  <si>
    <r>
      <t>Conduct a livelihoods and market assessment of key value chains to inform the livelihoods empowerment programme</t>
    </r>
    <r>
      <rPr>
        <sz val="12"/>
        <color theme="1"/>
        <rFont val="Times"/>
        <family val="1"/>
      </rPr>
      <t xml:space="preserve"> </t>
    </r>
  </si>
  <si>
    <t>Livelihoods assessments will ensure a gendered lens</t>
  </si>
  <si>
    <t>Activity 3.2.2</t>
  </si>
  <si>
    <r>
      <t>Establish and build the capacity of community-based cooperatives as sustainability structures and collaborative leadership platforms</t>
    </r>
    <r>
      <rPr>
        <sz val="12"/>
        <color theme="1"/>
        <rFont val="Times"/>
        <family val="1"/>
      </rPr>
      <t xml:space="preserve"> </t>
    </r>
  </si>
  <si>
    <t xml:space="preserve">Women-led cooperatives will be set up </t>
  </si>
  <si>
    <t>Activity 3.2.3</t>
  </si>
  <si>
    <t xml:space="preserve">Establish community-empowerment hubs (one each in the target states), to facilitate the provision of model integrated livelihood opportunities for youth and women affected by violence in sampled LGAs. </t>
  </si>
  <si>
    <t>Women led business, widows and girls will be supported to revitalise their livelihoods</t>
  </si>
  <si>
    <t>Activity 3.2.4</t>
  </si>
  <si>
    <t>Activity 3.2.5</t>
  </si>
  <si>
    <t>Activity 3.2.6</t>
  </si>
  <si>
    <t>Activity 3.2.7</t>
  </si>
  <si>
    <t>Activity 3.2.8</t>
  </si>
  <si>
    <t>Output 3.3</t>
  </si>
  <si>
    <t>Integrated mechanism for collecting data and generating analysis on transhumance patterns and inform Kaduna and Katsina State livestock transformation plans is developed and adopted</t>
  </si>
  <si>
    <t>Activity 3.3.1</t>
  </si>
  <si>
    <t>Analyze the strength and weaknesses of existing pastoral information systems that produce data in the two States</t>
  </si>
  <si>
    <t>Activity 3.3.2</t>
  </si>
  <si>
    <r>
      <t>Define monitoring indicators to assess the situation of transhumance in Kaduna and Katsina based on available data and information</t>
    </r>
    <r>
      <rPr>
        <strike/>
        <sz val="12"/>
        <color rgb="FF000000"/>
        <rFont val="Calibri Light"/>
        <family val="2"/>
      </rPr>
      <t xml:space="preserve"> </t>
    </r>
  </si>
  <si>
    <t>Activity 3.3.3</t>
  </si>
  <si>
    <t>Design and test a prototype of transhumance observatory as a data hub to inform further planning of livestock transformation efforts in Kaduna and Katsina States</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</si>
  <si>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</si>
  <si>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</si>
  <si>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</si>
  <si>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</si>
  <si>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</si>
  <si>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</si>
  <si>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</si>
  <si>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</si>
  <si>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</si>
  <si>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</si>
  <si>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</si>
  <si>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</si>
  <si>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</si>
  <si>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</si>
  <si>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</si>
  <si>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</si>
  <si>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</si>
  <si>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</si>
  <si>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</si>
  <si>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</si>
  <si>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</si>
  <si>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</si>
  <si>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</si>
  <si>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</si>
  <si>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</si>
  <si>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</si>
  <si>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</si>
  <si>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</si>
  <si>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</si>
  <si>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</si>
  <si>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</si>
  <si>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</si>
  <si>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</si>
  <si>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</si>
  <si>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</si>
  <si>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</si>
  <si>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</si>
  <si>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</si>
  <si>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</si>
  <si>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</si>
  <si>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</si>
  <si>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</si>
  <si>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</si>
  <si>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</si>
  <si>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</si>
  <si>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</si>
  <si>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</si>
  <si>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</si>
  <si>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</si>
  <si>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</si>
  <si>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</si>
  <si>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</si>
  <si>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 xml:space="preserve">Equal opportunities for men and women to support project implementation </t>
  </si>
  <si>
    <t>Additional operational costs</t>
  </si>
  <si>
    <t>Monitoring budget</t>
  </si>
  <si>
    <t>Project monitoring</t>
  </si>
  <si>
    <t>M&amp;E system will monitor and track gender results</t>
  </si>
  <si>
    <t>Budget for independent final evaluation</t>
  </si>
  <si>
    <t>Final Evaluation</t>
  </si>
  <si>
    <t xml:space="preserve">Gender-sensitive lens will be integrated in end-of project evaluation </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</si>
  <si>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</si>
  <si>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</si>
  <si>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</si>
  <si>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</si>
  <si>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</si>
  <si>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</si>
  <si>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</si>
  <si>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</si>
  <si>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</si>
  <si>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</si>
  <si>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0"/>
        <color theme="1"/>
        <rFont val="Arial"/>
        <family val="2"/>
      </rPr>
      <t>(includes indirect costs)</t>
    </r>
  </si>
  <si>
    <t>Total Expenditure</t>
  </si>
  <si>
    <t>% Towards GEWE</t>
  </si>
  <si>
    <t>Delivery Rate:</t>
  </si>
  <si>
    <r>
      <t xml:space="preserve">$ Towards M&amp;E </t>
    </r>
    <r>
      <rPr>
        <sz val="10"/>
        <color theme="1"/>
        <rFont val="Arial"/>
        <family val="2"/>
      </rPr>
      <t>(includes indirect costs)</t>
    </r>
  </si>
  <si>
    <t>% Towards M&amp;E</t>
  </si>
  <si>
    <r>
      <t xml:space="preserve">Note: PBF does not accept projects with less than </t>
    </r>
    <r>
      <rPr>
        <b/>
        <sz val="10"/>
        <color theme="1"/>
        <rFont val="Arial"/>
        <family val="2"/>
      </rPr>
      <t>5%</t>
    </r>
    <r>
      <rPr>
        <sz val="10"/>
        <color theme="1"/>
        <rFont val="Arial"/>
        <family val="2"/>
      </rPr>
      <t xml:space="preserve"> towards M&amp;E and less than </t>
    </r>
    <r>
      <rPr>
        <b/>
        <sz val="10"/>
        <color theme="1"/>
        <rFont val="Arial"/>
        <family val="2"/>
      </rPr>
      <t xml:space="preserve">15% </t>
    </r>
    <r>
      <rPr>
        <sz val="10"/>
        <color theme="1"/>
        <rFont val="Arial"/>
        <family val="2"/>
      </rPr>
      <t xml:space="preserve">towards GEWE. These figures will show as </t>
    </r>
    <r>
      <rPr>
        <sz val="10"/>
        <color rgb="FFFF0000"/>
        <rFont val="Arial"/>
        <family val="2"/>
      </rPr>
      <t xml:space="preserve">red </t>
    </r>
    <r>
      <rPr>
        <sz val="10"/>
        <color theme="1"/>
        <rFont val="Arial"/>
        <family val="2"/>
      </rPr>
      <t xml:space="preserve">if this minimum threshold is not met.  </t>
    </r>
  </si>
  <si>
    <t>Table 2 - Output breakdown by UN budget categories</t>
  </si>
  <si>
    <t>Amount Recepient Agency - UNDP</t>
  </si>
  <si>
    <t>Amount Recepient Agency UN Women</t>
  </si>
  <si>
    <t>Amount Recepient Agency - IOM</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</si>
  <si>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</si>
  <si>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</si>
  <si>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</si>
  <si>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</si>
  <si>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</si>
  <si>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</si>
  <si>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</si>
  <si>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</si>
  <si>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</si>
  <si>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</si>
  <si>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</si>
  <si>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</si>
  <si>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</si>
  <si>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</si>
  <si>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</si>
  <si>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</si>
  <si>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</si>
  <si>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</si>
  <si>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</si>
  <si>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</si>
  <si>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</si>
  <si>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</si>
  <si>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</si>
  <si>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</si>
  <si>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</si>
  <si>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</si>
  <si>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</si>
  <si>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</si>
  <si>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</si>
  <si>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</si>
  <si>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</si>
  <si>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</si>
  <si>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</si>
  <si>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</si>
  <si>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</si>
  <si>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</si>
  <si>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</si>
  <si>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</si>
  <si>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</si>
  <si>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</si>
  <si>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</si>
  <si>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</si>
  <si>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</si>
  <si>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</si>
  <si>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</si>
  <si>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</si>
  <si>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</si>
  <si>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</si>
  <si>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</si>
  <si>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</si>
  <si>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</si>
  <si>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</si>
  <si>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</si>
  <si>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</si>
  <si>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</si>
  <si>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</si>
  <si>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</si>
  <si>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</si>
  <si>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</si>
  <si>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</si>
  <si>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</si>
  <si>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</si>
  <si>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</si>
  <si>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</si>
  <si>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</si>
  <si>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</si>
  <si>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</si>
  <si>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</si>
  <si>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</si>
  <si>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</si>
  <si>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</si>
  <si>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</si>
  <si>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</si>
  <si>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</si>
  <si>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</si>
  <si>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</si>
  <si>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</si>
  <si>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</si>
  <si>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</si>
  <si>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</si>
  <si>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</si>
  <si>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</si>
  <si>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</si>
  <si>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</si>
  <si>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</si>
  <si>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</si>
  <si>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</si>
  <si>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</si>
  <si>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</si>
  <si>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</si>
  <si>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</si>
  <si>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</si>
  <si>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</si>
  <si>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</si>
  <si>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</si>
  <si>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</si>
  <si>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</si>
  <si>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</si>
  <si>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</si>
  <si>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</si>
  <si>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</si>
  <si>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</si>
  <si>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</si>
  <si>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</si>
  <si>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</si>
  <si>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</si>
  <si>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</si>
  <si>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</si>
  <si>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</si>
  <si>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</si>
  <si>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</si>
  <si>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</si>
  <si>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</si>
  <si>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</si>
  <si>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</si>
  <si>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</si>
  <si>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</si>
  <si>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</si>
  <si>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</si>
  <si>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</si>
  <si>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</si>
  <si>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</si>
  <si>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</si>
  <si>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</si>
  <si>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</si>
  <si>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</si>
  <si>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</si>
  <si>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</si>
  <si>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</si>
  <si>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</si>
  <si>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</si>
  <si>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</si>
  <si>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</si>
  <si>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</si>
  <si>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</si>
  <si>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</si>
  <si>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</si>
  <si>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</si>
  <si>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</si>
  <si>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</si>
  <si>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</si>
  <si>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</si>
  <si>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</si>
  <si>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</si>
  <si>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</si>
  <si>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</si>
  <si>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</si>
  <si>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</si>
  <si>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</si>
  <si>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</si>
  <si>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</si>
  <si>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</si>
  <si>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</si>
  <si>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</si>
  <si>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</si>
  <si>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</si>
  <si>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</si>
  <si>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</si>
  <si>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</si>
  <si>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</si>
  <si>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</si>
  <si>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</si>
  <si>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</si>
  <si>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</si>
  <si>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</si>
  <si>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</si>
  <si>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</si>
  <si>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</si>
  <si>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</si>
  <si>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</si>
  <si>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</si>
  <si>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</si>
  <si>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</si>
  <si>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</si>
  <si>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</si>
  <si>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</si>
  <si>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</si>
  <si>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</si>
  <si>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</si>
  <si>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</si>
  <si>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</si>
  <si>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</si>
  <si>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</si>
  <si>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</si>
  <si>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</si>
  <si>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</si>
  <si>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</si>
  <si>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</si>
  <si>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</si>
  <si>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</si>
  <si>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</si>
  <si>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</si>
  <si>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</si>
  <si>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</si>
  <si>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</si>
  <si>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</si>
  <si>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</si>
  <si>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</si>
  <si>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</si>
  <si>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</si>
  <si>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</si>
  <si>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</si>
  <si>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</si>
  <si>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</si>
  <si>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</si>
  <si>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</si>
  <si>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</si>
  <si>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</si>
  <si>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</si>
  <si>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</si>
  <si>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</si>
  <si>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</si>
  <si>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</si>
  <si>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</si>
  <si>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</si>
  <si>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</si>
  <si>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</si>
  <si>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</si>
  <si>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</si>
  <si>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</si>
  <si>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</si>
  <si>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</si>
  <si>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</si>
  <si>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</si>
  <si>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</si>
  <si>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</si>
  <si>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</si>
  <si>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</si>
  <si>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</si>
  <si>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</si>
  <si>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</si>
  <si>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</si>
  <si>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</si>
  <si>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</si>
  <si>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</si>
  <si>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</si>
  <si>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</si>
  <si>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</si>
  <si>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</si>
  <si>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</si>
  <si>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</si>
  <si>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</si>
  <si>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</si>
  <si>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</si>
  <si>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</si>
  <si>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</si>
  <si>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</si>
  <si>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</si>
  <si>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</si>
  <si>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</si>
  <si>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</si>
  <si>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</si>
  <si>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</si>
  <si>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</si>
  <si>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</si>
  <si>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</si>
  <si>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</si>
  <si>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</si>
  <si>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</si>
  <si>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</si>
  <si>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</si>
  <si>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</si>
  <si>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</si>
  <si>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</si>
  <si>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</si>
  <si>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</si>
  <si>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</si>
  <si>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</si>
  <si>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</si>
  <si>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</si>
  <si>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</si>
  <si>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</si>
  <si>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</si>
  <si>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</si>
  <si>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</si>
  <si>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</si>
  <si>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</si>
  <si>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</si>
  <si>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</si>
  <si>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</si>
  <si>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</si>
  <si>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</si>
  <si>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</si>
  <si>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</si>
  <si>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</si>
  <si>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</si>
  <si>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</si>
  <si>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</si>
  <si>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</si>
  <si>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</si>
  <si>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</si>
  <si>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</si>
  <si>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</si>
  <si>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</si>
  <si>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</si>
  <si>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</si>
  <si>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</si>
  <si>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</si>
  <si>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</si>
  <si>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</si>
  <si>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</si>
  <si>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</si>
  <si>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</si>
  <si>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</si>
  <si>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</si>
  <si>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</si>
  <si>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</si>
  <si>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</si>
  <si>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</si>
  <si>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</si>
  <si>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</si>
  <si>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</si>
  <si>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</si>
  <si>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</si>
  <si>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</si>
  <si>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</si>
  <si>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</si>
  <si>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</si>
  <si>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</si>
  <si>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</si>
  <si>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</si>
  <si>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</si>
  <si>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</si>
  <si>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</si>
  <si>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</si>
  <si>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</si>
  <si>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</si>
  <si>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</si>
  <si>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</si>
  <si>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</si>
  <si>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</si>
  <si>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</si>
  <si>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</si>
  <si>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</si>
  <si>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</si>
  <si>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</si>
  <si>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</si>
  <si>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</si>
  <si>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</si>
  <si>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</si>
  <si>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</si>
  <si>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</si>
  <si>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</si>
  <si>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</si>
  <si>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</si>
  <si>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</si>
  <si>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</si>
  <si>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</si>
  <si>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</si>
  <si>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</si>
  <si>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</si>
  <si>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</si>
  <si>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</si>
  <si>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</si>
  <si>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</si>
  <si>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</si>
  <si>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</si>
  <si>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</si>
  <si>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</si>
  <si>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</si>
  <si>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</si>
  <si>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</si>
  <si>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</si>
  <si>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</si>
  <si>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</si>
  <si>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</si>
  <si>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</si>
  <si>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</si>
  <si>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</si>
  <si>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</si>
  <si>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</si>
  <si>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</si>
  <si>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</si>
  <si>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</si>
  <si>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</si>
  <si>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</si>
  <si>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</si>
  <si>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</si>
  <si>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</si>
  <si>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</si>
  <si>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</si>
  <si>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</si>
  <si>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</si>
  <si>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</si>
  <si>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</si>
  <si>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Following request and approval for reallignment to MPTF_07, the corresponding amount was also realigned to operational costs in the Annex 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</si>
</sst>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_);[Red]\(&quot;$&quot;#,##0.00\)"/>
    <numFmt numFmtId="165" formatCode="_(&quot;$&quot;* #,##0.00_);_(&quot;$&quot;* \(#,##0.00\);_(&quot;$&quot;* &quot;-&quot;??_);_(@_)"/>
  </numFmts>
  <fonts count="33"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2"/>
      <color rgb="FF000000"/>
      <name val="Times"/>
      <family val="1"/>
    </font>
    <font>
      <sz val="10"/>
      <color theme="1"/>
      <name val="Arial"/>
      <family val="2"/>
    </font>
    <font>
      <b/>
      <sz val="10"/>
      <color theme="1"/>
      <name val="Arial"/>
      <family val="2"/>
    </font>
    <font>
      <b/>
      <sz val="10"/>
      <color rgb="FF000000"/>
      <name val="Arial"/>
      <family val="2"/>
    </font>
    <font>
      <sz val="10"/>
      <color rgb="FFFF0000"/>
      <name val="Arial"/>
      <family val="2"/>
    </font>
    <font>
      <sz val="12"/>
      <color theme="1"/>
      <name val="Times"/>
      <family val="1"/>
    </font>
    <font>
      <b/>
      <strike/>
      <sz val="10"/>
      <color theme="1"/>
      <name val="Calibri Light"/>
      <family val="2"/>
    </font>
    <font>
      <strike/>
      <sz val="10"/>
      <color theme="1"/>
      <name val="Calibri Light"/>
      <family val="2"/>
    </font>
    <font>
      <strike/>
      <sz val="12"/>
      <color rgb="FF000000"/>
      <name val="Calibri Light"/>
      <family val="2"/>
    </font>
    <font>
      <b/>
      <strike/>
      <sz val="10"/>
      <color theme="1"/>
      <name val="Arial"/>
      <family val="2"/>
    </font>
    <font>
      <sz val="10"/>
      <name val="Arial"/>
      <family val="2"/>
    </font>
    <font>
      <sz val="10"/>
      <color rgb="FF000000"/>
      <name val="Arial"/>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bgColor rgb="FF000000"/>
      </patternFill>
    </fill>
    <fill>
      <patternFill patternType="solid">
        <fgColor rgb="FFFFFF00"/>
        <bgColor indexed="64"/>
      </patternFill>
    </fill>
    <fill>
      <patternFill patternType="solid">
        <fgColor rgb="FFFFFF00"/>
        <bgColor rgb="FF000000"/>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3">
    <xf numFmtId="0" fontId="0" fillId="0" borderId="0"/>
    <xf numFmtId="165" fontId="4" fillId="0" borderId="0" applyFont="0" applyFill="0" applyBorder="0" applyAlignment="0" applyProtection="0"/>
    <xf numFmtId="9" fontId="4" fillId="0" borderId="0" applyFont="0" applyFill="0" applyBorder="0" applyAlignment="0" applyProtection="0"/>
  </cellStyleXfs>
  <cellXfs count="335">
    <xf numFmtId="0" fontId="0" fillId="0" borderId="0" xfId="0"/>
    <xf numFmtId="0" fontId="2" fillId="0" borderId="0" xfId="0" applyFont="1" applyAlignment="1" applyProtection="1">
      <alignment vertical="center" wrapText="1"/>
      <protection locked="0"/>
    </xf>
    <xf numFmtId="0" fontId="6" fillId="0" borderId="0" xfId="0"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165" fontId="9" fillId="0" borderId="0" xfId="1" applyFont="1" applyFill="1" applyBorder="1" applyAlignment="1" applyProtection="1">
      <alignment vertical="center" wrapText="1"/>
    </xf>
    <xf numFmtId="0" fontId="7" fillId="2" borderId="8" xfId="0" applyFont="1" applyFill="1" applyBorder="1" applyAlignment="1">
      <alignment vertical="center" wrapText="1"/>
    </xf>
    <xf numFmtId="165" fontId="7" fillId="3" borderId="0" xfId="1" applyFont="1" applyFill="1" applyBorder="1" applyAlignment="1" applyProtection="1">
      <alignment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165" fontId="2" fillId="3" borderId="0" xfId="0" applyNumberFormat="1" applyFont="1" applyFill="1" applyAlignment="1">
      <alignment vertical="center" wrapText="1"/>
    </xf>
    <xf numFmtId="0" fontId="12" fillId="0" borderId="0" xfId="0" applyFont="1" applyAlignment="1">
      <alignment wrapText="1"/>
    </xf>
    <xf numFmtId="0" fontId="13"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0" fontId="8" fillId="0" borderId="0" xfId="0" applyFont="1" applyAlignment="1">
      <alignment horizontal="center" vertical="center" wrapText="1"/>
    </xf>
    <xf numFmtId="0" fontId="2" fillId="3" borderId="0" xfId="0" applyFont="1" applyFill="1" applyAlignment="1">
      <alignment horizontal="left" wrapText="1"/>
    </xf>
    <xf numFmtId="165" fontId="2" fillId="0" borderId="0" xfId="1" applyFont="1" applyFill="1" applyBorder="1" applyAlignment="1" applyProtection="1">
      <alignment vertical="center" wrapText="1"/>
    </xf>
    <xf numFmtId="165"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5" fontId="2" fillId="4" borderId="3" xfId="1" applyFont="1" applyFill="1" applyBorder="1" applyAlignment="1" applyProtection="1">
      <alignment wrapText="1"/>
    </xf>
    <xf numFmtId="165" fontId="2" fillId="0" borderId="0" xfId="0" applyNumberFormat="1" applyFont="1" applyAlignment="1">
      <alignment wrapText="1"/>
    </xf>
    <xf numFmtId="165" fontId="6" fillId="0" borderId="0" xfId="1" applyFont="1" applyFill="1" applyBorder="1" applyAlignment="1">
      <alignment horizontal="right" vertical="center" wrapText="1"/>
    </xf>
    <xf numFmtId="165" fontId="2" fillId="2" borderId="3" xfId="0" applyNumberFormat="1" applyFont="1" applyFill="1" applyBorder="1" applyAlignment="1">
      <alignment wrapText="1"/>
    </xf>
    <xf numFmtId="0" fontId="6" fillId="2" borderId="39" xfId="0" applyFont="1" applyFill="1" applyBorder="1" applyAlignment="1">
      <alignment vertical="center" wrapText="1"/>
    </xf>
    <xf numFmtId="165" fontId="2" fillId="2" borderId="39" xfId="0" applyNumberFormat="1" applyFont="1" applyFill="1" applyBorder="1" applyAlignment="1">
      <alignment wrapText="1"/>
    </xf>
    <xf numFmtId="0" fontId="2" fillId="2" borderId="13" xfId="0" applyFont="1" applyFill="1" applyBorder="1" applyAlignment="1">
      <alignment horizontal="left" wrapText="1"/>
    </xf>
    <xf numFmtId="165" fontId="2" fillId="2" borderId="13" xfId="0" applyNumberFormat="1" applyFont="1" applyFill="1" applyBorder="1" applyAlignment="1">
      <alignment horizontal="center" wrapText="1"/>
    </xf>
    <xf numFmtId="165" fontId="2" fillId="2" borderId="13" xfId="0" applyNumberFormat="1" applyFont="1" applyFill="1" applyBorder="1" applyAlignment="1">
      <alignment wrapText="1"/>
    </xf>
    <xf numFmtId="165"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165" fontId="2" fillId="3" borderId="4" xfId="1" applyFont="1" applyFill="1" applyBorder="1" applyAlignment="1" applyProtection="1">
      <alignment wrapText="1"/>
    </xf>
    <xf numFmtId="165" fontId="2" fillId="3" borderId="1" xfId="1" applyFont="1" applyFill="1" applyBorder="1" applyAlignment="1">
      <alignment wrapText="1"/>
    </xf>
    <xf numFmtId="165" fontId="2" fillId="3" borderId="2" xfId="0" applyNumberFormat="1" applyFont="1" applyFill="1" applyBorder="1" applyAlignment="1">
      <alignment wrapText="1"/>
    </xf>
    <xf numFmtId="165" fontId="2" fillId="3" borderId="1" xfId="1" applyFont="1" applyFill="1" applyBorder="1" applyAlignment="1" applyProtection="1">
      <alignment wrapText="1"/>
    </xf>
    <xf numFmtId="165" fontId="2" fillId="2" borderId="38" xfId="0" applyNumberFormat="1" applyFont="1" applyFill="1" applyBorder="1" applyAlignment="1">
      <alignment wrapText="1"/>
    </xf>
    <xf numFmtId="165" fontId="2" fillId="2" borderId="9" xfId="0" applyNumberFormat="1" applyFont="1" applyFill="1" applyBorder="1" applyAlignment="1">
      <alignment wrapText="1"/>
    </xf>
    <xf numFmtId="0" fontId="2" fillId="2" borderId="11" xfId="0" applyFont="1" applyFill="1" applyBorder="1" applyAlignment="1">
      <alignment horizontal="center" wrapText="1"/>
    </xf>
    <xf numFmtId="165" fontId="2" fillId="2" borderId="34" xfId="0" applyNumberFormat="1" applyFont="1" applyFill="1" applyBorder="1" applyAlignment="1">
      <alignment wrapText="1"/>
    </xf>
    <xf numFmtId="0" fontId="5" fillId="0" borderId="0" xfId="0" applyFont="1"/>
    <xf numFmtId="0" fontId="14" fillId="0" borderId="0" xfId="0" applyFont="1"/>
    <xf numFmtId="49" fontId="0" fillId="0" borderId="0" xfId="0" applyNumberFormat="1"/>
    <xf numFmtId="0" fontId="14" fillId="0" borderId="0" xfId="0" applyFont="1" applyAlignment="1">
      <alignment vertical="center"/>
    </xf>
    <xf numFmtId="49" fontId="15" fillId="0" borderId="0" xfId="0" applyNumberFormat="1" applyFont="1" applyAlignment="1">
      <alignment horizontal="left"/>
    </xf>
    <xf numFmtId="49" fontId="15"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5"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5" fontId="0" fillId="2" borderId="14" xfId="0" applyNumberFormat="1" applyFill="1" applyBorder="1" applyAlignment="1">
      <alignment vertical="center"/>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165" fontId="2" fillId="2" borderId="4" xfId="0" applyNumberFormat="1" applyFont="1" applyFill="1" applyBorder="1" applyAlignment="1">
      <alignment wrapText="1"/>
    </xf>
    <xf numFmtId="165" fontId="2" fillId="3" borderId="1" xfId="0" applyNumberFormat="1" applyFont="1" applyFill="1" applyBorder="1" applyAlignment="1">
      <alignment wrapText="1"/>
    </xf>
    <xf numFmtId="0" fontId="2" fillId="2" borderId="32" xfId="0" applyFont="1" applyFill="1" applyBorder="1" applyAlignment="1">
      <alignment wrapText="1"/>
    </xf>
    <xf numFmtId="165" fontId="2" fillId="2" borderId="33" xfId="0" applyNumberFormat="1" applyFont="1" applyFill="1" applyBorder="1" applyAlignment="1">
      <alignment wrapText="1"/>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165" fontId="2" fillId="2" borderId="14" xfId="0" applyNumberFormat="1" applyFont="1" applyFill="1" applyBorder="1" applyAlignment="1">
      <alignment wrapText="1"/>
    </xf>
    <xf numFmtId="165" fontId="2" fillId="2" borderId="52" xfId="1" applyFont="1" applyFill="1" applyBorder="1" applyAlignment="1">
      <alignment wrapText="1"/>
    </xf>
    <xf numFmtId="165" fontId="2" fillId="2" borderId="29" xfId="0" applyNumberFormat="1" applyFont="1" applyFill="1" applyBorder="1" applyAlignment="1">
      <alignment wrapText="1"/>
    </xf>
    <xf numFmtId="165" fontId="2" fillId="2" borderId="3" xfId="1" applyFont="1" applyFill="1" applyBorder="1" applyAlignment="1">
      <alignment wrapText="1"/>
    </xf>
    <xf numFmtId="165" fontId="2" fillId="2" borderId="12" xfId="1" applyFont="1" applyFill="1" applyBorder="1" applyAlignment="1" applyProtection="1">
      <alignment wrapText="1"/>
    </xf>
    <xf numFmtId="165" fontId="2" fillId="2" borderId="13" xfId="1" applyFont="1" applyFill="1" applyBorder="1" applyAlignment="1">
      <alignment wrapText="1"/>
    </xf>
    <xf numFmtId="165" fontId="11" fillId="3" borderId="0" xfId="1" applyFont="1" applyFill="1" applyBorder="1" applyAlignment="1">
      <alignment horizontal="left" wrapText="1"/>
    </xf>
    <xf numFmtId="165" fontId="3" fillId="2" borderId="13" xfId="0" applyNumberFormat="1" applyFont="1" applyFill="1" applyBorder="1"/>
    <xf numFmtId="165" fontId="2" fillId="2" borderId="4" xfId="2" applyNumberFormat="1" applyFont="1" applyFill="1" applyBorder="1" applyAlignment="1">
      <alignment vertical="center" wrapText="1"/>
    </xf>
    <xf numFmtId="165" fontId="3" fillId="2" borderId="53" xfId="0" applyNumberFormat="1" applyFont="1" applyFill="1" applyBorder="1"/>
    <xf numFmtId="0" fontId="0" fillId="2" borderId="14" xfId="0" applyFill="1" applyBorder="1"/>
    <xf numFmtId="0" fontId="2" fillId="2" borderId="5" xfId="0" applyFont="1" applyFill="1" applyBorder="1" applyAlignment="1">
      <alignment horizontal="center" vertical="center" wrapText="1"/>
    </xf>
    <xf numFmtId="165" fontId="13" fillId="3" borderId="0" xfId="1" applyFont="1" applyFill="1" applyBorder="1" applyAlignment="1">
      <alignment wrapText="1"/>
    </xf>
    <xf numFmtId="165" fontId="0" fillId="3" borderId="0" xfId="1" applyFont="1" applyFill="1" applyBorder="1" applyAlignment="1">
      <alignment wrapText="1"/>
    </xf>
    <xf numFmtId="165" fontId="2" fillId="2" borderId="5" xfId="1" applyFont="1" applyFill="1" applyBorder="1" applyAlignment="1" applyProtection="1">
      <alignment horizontal="center" vertical="center" wrapText="1"/>
      <protection locked="0"/>
    </xf>
    <xf numFmtId="0" fontId="10" fillId="6" borderId="6" xfId="0" applyFont="1" applyFill="1" applyBorder="1" applyAlignment="1">
      <alignment vertical="top" wrapText="1"/>
    </xf>
    <xf numFmtId="0" fontId="2" fillId="0" borderId="0" xfId="0" applyFont="1" applyAlignment="1">
      <alignment wrapText="1"/>
    </xf>
    <xf numFmtId="0" fontId="16" fillId="0" borderId="0" xfId="0" applyFont="1" applyAlignment="1">
      <alignment wrapText="1"/>
    </xf>
    <xf numFmtId="0" fontId="22" fillId="0" borderId="6" xfId="0" applyFont="1" applyBorder="1" applyAlignment="1" applyProtection="1">
      <alignment vertical="center" wrapText="1"/>
      <protection locked="0"/>
    </xf>
    <xf numFmtId="0" fontId="22" fillId="0" borderId="0" xfId="0" applyFont="1" applyAlignment="1">
      <alignment wrapText="1"/>
    </xf>
    <xf numFmtId="0" fontId="22" fillId="2" borderId="3" xfId="0" applyFont="1" applyFill="1" applyBorder="1" applyAlignment="1">
      <alignment horizontal="center" vertical="center" wrapText="1"/>
    </xf>
    <xf numFmtId="0" fontId="23" fillId="3" borderId="3" xfId="0" applyFont="1" applyFill="1" applyBorder="1" applyAlignment="1" applyProtection="1">
      <alignment horizontal="center" vertical="center" wrapText="1"/>
      <protection locked="0"/>
    </xf>
    <xf numFmtId="0" fontId="23" fillId="2" borderId="3" xfId="0" applyFont="1" applyFill="1" applyBorder="1" applyAlignment="1">
      <alignment horizontal="center" vertical="center" wrapText="1"/>
    </xf>
    <xf numFmtId="0" fontId="23" fillId="2" borderId="3" xfId="0" applyFont="1" applyFill="1" applyBorder="1" applyAlignment="1">
      <alignment vertical="center" wrapText="1"/>
    </xf>
    <xf numFmtId="0" fontId="22" fillId="2" borderId="4" xfId="0" applyFont="1" applyFill="1" applyBorder="1" applyAlignment="1">
      <alignment vertical="center" wrapText="1"/>
    </xf>
    <xf numFmtId="0" fontId="22" fillId="0" borderId="6" xfId="0" applyFont="1" applyBorder="1" applyAlignment="1" applyProtection="1">
      <alignment wrapText="1"/>
      <protection locked="0"/>
    </xf>
    <xf numFmtId="165" fontId="22" fillId="0" borderId="2" xfId="1" applyFont="1" applyBorder="1" applyAlignment="1" applyProtection="1">
      <alignment horizontal="center" vertical="center" wrapText="1"/>
      <protection locked="0"/>
    </xf>
    <xf numFmtId="165" fontId="22" fillId="0" borderId="3" xfId="1" applyFont="1" applyBorder="1" applyAlignment="1" applyProtection="1">
      <alignment horizontal="center" vertical="center" wrapText="1"/>
      <protection locked="0"/>
    </xf>
    <xf numFmtId="165" fontId="22" fillId="2" borderId="3" xfId="1" applyFont="1" applyFill="1" applyBorder="1" applyAlignment="1" applyProtection="1">
      <alignment horizontal="center" vertical="center" wrapText="1"/>
    </xf>
    <xf numFmtId="9" fontId="22" fillId="0" borderId="3" xfId="2" applyFont="1" applyBorder="1" applyAlignment="1" applyProtection="1">
      <alignment horizontal="center" vertical="center" wrapText="1"/>
      <protection locked="0"/>
    </xf>
    <xf numFmtId="165" fontId="22" fillId="3" borderId="3" xfId="1" applyFont="1" applyFill="1" applyBorder="1" applyAlignment="1" applyProtection="1">
      <alignment horizontal="center" vertical="center" wrapText="1"/>
      <protection locked="0"/>
    </xf>
    <xf numFmtId="49" fontId="22" fillId="0" borderId="3" xfId="1" applyNumberFormat="1" applyFont="1" applyBorder="1" applyAlignment="1" applyProtection="1">
      <alignment horizontal="left" wrapText="1"/>
      <protection locked="0"/>
    </xf>
    <xf numFmtId="0" fontId="22" fillId="2" borderId="3" xfId="0" applyFont="1" applyFill="1" applyBorder="1" applyAlignment="1">
      <alignment vertical="center" wrapText="1"/>
    </xf>
    <xf numFmtId="0" fontId="22" fillId="0" borderId="39" xfId="0" applyFont="1" applyBorder="1" applyAlignment="1" applyProtection="1">
      <alignment horizontal="left" vertical="top" wrapText="1"/>
      <protection locked="0"/>
    </xf>
    <xf numFmtId="0" fontId="22" fillId="0" borderId="3" xfId="0" applyFont="1" applyBorder="1" applyAlignment="1" applyProtection="1">
      <alignment horizontal="left" vertical="top" wrapText="1"/>
      <protection locked="0"/>
    </xf>
    <xf numFmtId="0" fontId="22" fillId="3" borderId="3" xfId="0" applyFont="1" applyFill="1" applyBorder="1" applyAlignment="1" applyProtection="1">
      <alignment horizontal="left" vertical="top" wrapText="1"/>
      <protection locked="0"/>
    </xf>
    <xf numFmtId="9" fontId="22" fillId="3" borderId="3" xfId="2" applyFont="1" applyFill="1" applyBorder="1" applyAlignment="1" applyProtection="1">
      <alignment horizontal="center" vertical="center" wrapText="1"/>
      <protection locked="0"/>
    </xf>
    <xf numFmtId="49" fontId="22" fillId="3" borderId="3" xfId="1" applyNumberFormat="1" applyFont="1" applyFill="1" applyBorder="1" applyAlignment="1" applyProtection="1">
      <alignment horizontal="left" wrapText="1"/>
      <protection locked="0"/>
    </xf>
    <xf numFmtId="0" fontId="22" fillId="3" borderId="0" xfId="0" applyFont="1" applyFill="1" applyAlignment="1">
      <alignment wrapText="1"/>
    </xf>
    <xf numFmtId="165" fontId="23" fillId="2" borderId="3" xfId="1" applyFont="1" applyFill="1" applyBorder="1" applyAlignment="1" applyProtection="1">
      <alignment horizontal="center" vertical="center" wrapText="1"/>
    </xf>
    <xf numFmtId="165" fontId="23" fillId="3" borderId="3" xfId="1" applyFont="1" applyFill="1" applyBorder="1" applyAlignment="1" applyProtection="1">
      <alignment horizontal="center" vertical="center" wrapText="1"/>
    </xf>
    <xf numFmtId="165" fontId="23" fillId="2" borderId="5" xfId="1" applyFont="1" applyFill="1" applyBorder="1" applyAlignment="1" applyProtection="1">
      <alignment horizontal="center" vertical="center" wrapText="1"/>
    </xf>
    <xf numFmtId="0" fontId="22" fillId="0" borderId="0" xfId="0" applyFont="1" applyAlignment="1" applyProtection="1">
      <alignment wrapText="1"/>
      <protection locked="0"/>
    </xf>
    <xf numFmtId="0" fontId="22" fillId="3" borderId="0" xfId="0" applyFont="1" applyFill="1" applyAlignment="1" applyProtection="1">
      <alignment vertical="center" wrapText="1"/>
      <protection locked="0"/>
    </xf>
    <xf numFmtId="0" fontId="22" fillId="3" borderId="0" xfId="0" applyFont="1" applyFill="1" applyAlignment="1" applyProtection="1">
      <alignment horizontal="left" vertical="top" wrapText="1"/>
      <protection locked="0"/>
    </xf>
    <xf numFmtId="165" fontId="22" fillId="3" borderId="0" xfId="1" applyFont="1" applyFill="1" applyBorder="1" applyAlignment="1" applyProtection="1">
      <alignment horizontal="center" vertical="center" wrapText="1"/>
      <protection locked="0"/>
    </xf>
    <xf numFmtId="165" fontId="24" fillId="8" borderId="3" xfId="0" applyNumberFormat="1" applyFont="1" applyFill="1" applyBorder="1" applyAlignment="1">
      <alignment horizontal="center" vertical="center" wrapText="1"/>
    </xf>
    <xf numFmtId="0" fontId="23" fillId="3" borderId="0" xfId="0" applyFont="1" applyFill="1" applyAlignment="1">
      <alignment vertical="center" wrapText="1"/>
    </xf>
    <xf numFmtId="165" fontId="22" fillId="3" borderId="0" xfId="1" applyFont="1" applyFill="1" applyBorder="1" applyAlignment="1" applyProtection="1">
      <alignment vertical="center" wrapText="1"/>
      <protection locked="0"/>
    </xf>
    <xf numFmtId="0" fontId="22" fillId="3" borderId="1" xfId="0" applyFont="1" applyFill="1" applyBorder="1" applyAlignment="1" applyProtection="1">
      <alignment vertical="center" wrapText="1"/>
      <protection locked="0"/>
    </xf>
    <xf numFmtId="0" fontId="22" fillId="3" borderId="3" xfId="0" applyFont="1" applyFill="1" applyBorder="1" applyAlignment="1" applyProtection="1">
      <alignment vertical="center" wrapText="1"/>
      <protection locked="0"/>
    </xf>
    <xf numFmtId="165" fontId="22" fillId="0" borderId="3" xfId="1" applyFont="1" applyBorder="1" applyAlignment="1" applyProtection="1">
      <alignment vertical="center" wrapText="1"/>
      <protection locked="0"/>
    </xf>
    <xf numFmtId="165" fontId="22" fillId="2" borderId="3" xfId="1" applyFont="1" applyFill="1" applyBorder="1" applyAlignment="1" applyProtection="1">
      <alignment vertical="center" wrapText="1"/>
    </xf>
    <xf numFmtId="165" fontId="22" fillId="3" borderId="3" xfId="1" applyFont="1" applyFill="1" applyBorder="1" applyAlignment="1" applyProtection="1">
      <alignment vertical="center" wrapText="1"/>
      <protection locked="0"/>
    </xf>
    <xf numFmtId="49" fontId="22" fillId="0" borderId="3" xfId="0" applyNumberFormat="1" applyFont="1" applyBorder="1" applyAlignment="1" applyProtection="1">
      <alignment horizontal="left" wrapText="1"/>
      <protection locked="0"/>
    </xf>
    <xf numFmtId="0" fontId="22" fillId="3" borderId="2" xfId="0" applyFont="1" applyFill="1" applyBorder="1" applyAlignment="1" applyProtection="1">
      <alignment vertical="center" wrapText="1"/>
      <protection locked="0"/>
    </xf>
    <xf numFmtId="0" fontId="23" fillId="2" borderId="39" xfId="0" applyFont="1" applyFill="1" applyBorder="1" applyAlignment="1">
      <alignment vertical="center" wrapText="1"/>
    </xf>
    <xf numFmtId="0" fontId="23" fillId="4" borderId="3" xfId="0" applyFont="1" applyFill="1" applyBorder="1" applyAlignment="1" applyProtection="1">
      <alignment vertical="center" wrapText="1"/>
      <protection locked="0"/>
    </xf>
    <xf numFmtId="165" fontId="23" fillId="4" borderId="3" xfId="1" applyFont="1" applyFill="1" applyBorder="1" applyAlignment="1" applyProtection="1">
      <alignment vertical="center" wrapText="1"/>
    </xf>
    <xf numFmtId="0" fontId="23" fillId="3" borderId="0" xfId="0" applyFont="1" applyFill="1" applyAlignment="1" applyProtection="1">
      <alignment vertical="center" wrapText="1"/>
      <protection locked="0"/>
    </xf>
    <xf numFmtId="0" fontId="22" fillId="3" borderId="0" xfId="0" applyFont="1" applyFill="1" applyAlignment="1">
      <alignment vertical="center" wrapText="1"/>
    </xf>
    <xf numFmtId="0" fontId="22" fillId="2" borderId="8" xfId="0" applyFont="1" applyFill="1" applyBorder="1" applyAlignment="1">
      <alignment vertical="center" wrapText="1"/>
    </xf>
    <xf numFmtId="165" fontId="22" fillId="2" borderId="3" xfId="0" applyNumberFormat="1" applyFont="1" applyFill="1" applyBorder="1" applyAlignment="1">
      <alignment vertical="center" wrapText="1"/>
    </xf>
    <xf numFmtId="165" fontId="22" fillId="2" borderId="9" xfId="0" applyNumberFormat="1" applyFont="1" applyFill="1" applyBorder="1" applyAlignment="1">
      <alignment vertical="center" wrapText="1"/>
    </xf>
    <xf numFmtId="0" fontId="22" fillId="0" borderId="0" xfId="0" applyFont="1" applyAlignment="1" applyProtection="1">
      <alignment vertical="center" wrapText="1"/>
      <protection locked="0"/>
    </xf>
    <xf numFmtId="0" fontId="22" fillId="0" borderId="0" xfId="0" applyFont="1" applyAlignment="1">
      <alignment vertical="center" wrapText="1"/>
    </xf>
    <xf numFmtId="0" fontId="23" fillId="2" borderId="12" xfId="0" applyFont="1" applyFill="1" applyBorder="1" applyAlignment="1">
      <alignment vertical="center" wrapText="1"/>
    </xf>
    <xf numFmtId="165" fontId="23" fillId="2" borderId="13" xfId="1" applyFont="1" applyFill="1" applyBorder="1" applyAlignment="1" applyProtection="1">
      <alignment vertical="center" wrapText="1"/>
    </xf>
    <xf numFmtId="165" fontId="23" fillId="2" borderId="14" xfId="1" applyFont="1" applyFill="1" applyBorder="1" applyAlignment="1" applyProtection="1">
      <alignment vertical="center" wrapText="1"/>
    </xf>
    <xf numFmtId="165" fontId="22" fillId="3" borderId="0" xfId="1" applyFont="1" applyFill="1" applyBorder="1" applyAlignment="1">
      <alignment wrapText="1"/>
    </xf>
    <xf numFmtId="165" fontId="23" fillId="3" borderId="0" xfId="1" applyFont="1" applyFill="1" applyBorder="1" applyAlignment="1">
      <alignment vertical="center" wrapText="1"/>
    </xf>
    <xf numFmtId="0" fontId="23" fillId="0" borderId="0" xfId="0" applyFont="1" applyAlignment="1" applyProtection="1">
      <alignment vertical="center" wrapText="1"/>
      <protection locked="0"/>
    </xf>
    <xf numFmtId="165" fontId="23" fillId="3" borderId="0" xfId="0" applyNumberFormat="1" applyFont="1" applyFill="1" applyAlignment="1">
      <alignment vertical="center" wrapText="1"/>
    </xf>
    <xf numFmtId="165" fontId="23" fillId="3" borderId="0" xfId="1" applyFont="1" applyFill="1" applyBorder="1" applyAlignment="1" applyProtection="1">
      <alignment horizontal="center" vertical="center" wrapText="1"/>
    </xf>
    <xf numFmtId="0" fontId="23" fillId="2" borderId="8" xfId="0" applyFont="1" applyFill="1" applyBorder="1" applyAlignment="1">
      <alignment horizontal="center" vertical="center" wrapText="1"/>
    </xf>
    <xf numFmtId="165" fontId="23" fillId="3" borderId="0" xfId="1" applyFont="1" applyFill="1" applyBorder="1" applyAlignment="1" applyProtection="1">
      <alignment vertical="center" wrapText="1"/>
      <protection locked="0"/>
    </xf>
    <xf numFmtId="0" fontId="23" fillId="2" borderId="8" xfId="0" applyFont="1" applyFill="1" applyBorder="1" applyAlignment="1">
      <alignment vertical="center" wrapText="1"/>
    </xf>
    <xf numFmtId="165" fontId="23" fillId="2" borderId="3" xfId="1" applyFont="1" applyFill="1" applyBorder="1" applyAlignment="1" applyProtection="1">
      <alignment vertical="center" wrapText="1"/>
    </xf>
    <xf numFmtId="165" fontId="23" fillId="2" borderId="4" xfId="1" applyFont="1" applyFill="1" applyBorder="1" applyAlignment="1" applyProtection="1">
      <alignment vertical="center" wrapText="1"/>
    </xf>
    <xf numFmtId="9" fontId="23" fillId="3" borderId="9" xfId="2" applyFont="1" applyFill="1" applyBorder="1" applyAlignment="1" applyProtection="1">
      <alignment vertical="center" wrapText="1"/>
      <protection locked="0"/>
    </xf>
    <xf numFmtId="0" fontId="23" fillId="2" borderId="35" xfId="0" applyFont="1" applyFill="1" applyBorder="1" applyAlignment="1">
      <alignment vertical="center" wrapText="1"/>
    </xf>
    <xf numFmtId="165" fontId="23" fillId="2" borderId="40" xfId="1" applyFont="1" applyFill="1" applyBorder="1" applyAlignment="1" applyProtection="1">
      <alignment vertical="center" wrapText="1"/>
    </xf>
    <xf numFmtId="9" fontId="23" fillId="3" borderId="31" xfId="2" applyFont="1" applyFill="1" applyBorder="1" applyAlignment="1" applyProtection="1">
      <alignment vertical="center" wrapText="1"/>
      <protection locked="0"/>
    </xf>
    <xf numFmtId="165" fontId="23" fillId="3" borderId="0" xfId="1" applyFont="1" applyFill="1" applyBorder="1" applyAlignment="1" applyProtection="1">
      <alignment horizontal="right" vertical="center" wrapText="1"/>
      <protection locked="0"/>
    </xf>
    <xf numFmtId="9" fontId="23" fillId="3" borderId="31" xfId="2" applyFont="1" applyFill="1" applyBorder="1" applyAlignment="1" applyProtection="1">
      <alignment horizontal="right" vertical="center" wrapText="1"/>
      <protection locked="0"/>
    </xf>
    <xf numFmtId="165" fontId="23" fillId="3" borderId="0" xfId="1" applyFont="1" applyFill="1" applyBorder="1" applyAlignment="1" applyProtection="1">
      <alignment vertical="center" wrapText="1"/>
    </xf>
    <xf numFmtId="9" fontId="23" fillId="2" borderId="14" xfId="2" applyFont="1" applyFill="1" applyBorder="1" applyAlignment="1" applyProtection="1">
      <alignment vertical="center" wrapText="1"/>
    </xf>
    <xf numFmtId="0" fontId="23" fillId="0" borderId="0" xfId="0" applyFont="1" applyAlignment="1">
      <alignment vertical="center" wrapText="1"/>
    </xf>
    <xf numFmtId="165" fontId="23" fillId="0" borderId="0" xfId="0" applyNumberFormat="1" applyFont="1" applyAlignment="1">
      <alignment vertical="center" wrapText="1"/>
    </xf>
    <xf numFmtId="0" fontId="23" fillId="2" borderId="28" xfId="0" applyFont="1" applyFill="1" applyBorder="1" applyAlignment="1">
      <alignment horizontal="left" vertical="center" wrapText="1"/>
    </xf>
    <xf numFmtId="165" fontId="23" fillId="2" borderId="16" xfId="0" applyNumberFormat="1" applyFont="1" applyFill="1" applyBorder="1" applyAlignment="1">
      <alignment vertical="center" wrapText="1"/>
    </xf>
    <xf numFmtId="165" fontId="23" fillId="2" borderId="28" xfId="0" applyNumberFormat="1" applyFont="1" applyFill="1" applyBorder="1" applyAlignment="1">
      <alignment vertical="center" wrapText="1"/>
    </xf>
    <xf numFmtId="165" fontId="22" fillId="3" borderId="0" xfId="1" applyFont="1" applyFill="1" applyBorder="1" applyAlignment="1">
      <alignment vertical="center" wrapText="1"/>
    </xf>
    <xf numFmtId="0" fontId="23" fillId="2" borderId="8" xfId="0" applyFont="1" applyFill="1" applyBorder="1" applyAlignment="1">
      <alignment horizontal="left" vertical="center" wrapText="1"/>
    </xf>
    <xf numFmtId="10" fontId="23" fillId="2" borderId="9" xfId="2" applyNumberFormat="1" applyFont="1" applyFill="1" applyBorder="1" applyAlignment="1" applyProtection="1">
      <alignment wrapText="1"/>
    </xf>
    <xf numFmtId="9" fontId="23" fillId="3" borderId="0" xfId="2" applyFont="1" applyFill="1" applyBorder="1" applyAlignment="1">
      <alignment wrapText="1"/>
    </xf>
    <xf numFmtId="0" fontId="22" fillId="2" borderId="12" xfId="0" applyFont="1" applyFill="1" applyBorder="1" applyAlignment="1">
      <alignment wrapText="1"/>
    </xf>
    <xf numFmtId="9" fontId="22" fillId="3" borderId="0" xfId="2" applyFont="1" applyFill="1" applyBorder="1" applyAlignment="1">
      <alignment wrapText="1"/>
    </xf>
    <xf numFmtId="0" fontId="23" fillId="3" borderId="0" xfId="0" applyFont="1" applyFill="1" applyAlignment="1">
      <alignment horizontal="center" vertical="center" wrapText="1"/>
    </xf>
    <xf numFmtId="165" fontId="23" fillId="2" borderId="9" xfId="2" applyNumberFormat="1" applyFont="1" applyFill="1" applyBorder="1" applyAlignment="1" applyProtection="1">
      <alignment wrapText="1"/>
    </xf>
    <xf numFmtId="165" fontId="23" fillId="3" borderId="0" xfId="2" applyNumberFormat="1" applyFont="1" applyFill="1" applyBorder="1" applyAlignment="1">
      <alignment wrapText="1"/>
    </xf>
    <xf numFmtId="0" fontId="22" fillId="3" borderId="0" xfId="0" applyFont="1" applyFill="1" applyAlignment="1">
      <alignment horizontal="center" vertical="center" wrapText="1"/>
    </xf>
    <xf numFmtId="0" fontId="22" fillId="0" borderId="3" xfId="0" applyFont="1" applyBorder="1" applyAlignment="1" applyProtection="1">
      <alignment horizontal="left" vertical="center" wrapText="1"/>
      <protection locked="0"/>
    </xf>
    <xf numFmtId="165" fontId="22" fillId="3" borderId="3" xfId="1" applyFont="1" applyFill="1" applyBorder="1" applyAlignment="1" applyProtection="1">
      <alignment horizontal="left" vertical="center" wrapText="1"/>
      <protection locked="0"/>
    </xf>
    <xf numFmtId="0" fontId="27" fillId="2" borderId="3" xfId="0" applyFont="1" applyFill="1" applyBorder="1" applyAlignment="1">
      <alignment vertical="center" wrapText="1"/>
    </xf>
    <xf numFmtId="0" fontId="28" fillId="2" borderId="3" xfId="0" applyFont="1" applyFill="1" applyBorder="1" applyAlignment="1">
      <alignment vertical="center" wrapText="1"/>
    </xf>
    <xf numFmtId="0" fontId="28" fillId="0" borderId="3" xfId="0" applyFont="1" applyBorder="1" applyAlignment="1" applyProtection="1">
      <alignment horizontal="left" vertical="center" wrapText="1"/>
      <protection locked="0"/>
    </xf>
    <xf numFmtId="165" fontId="28" fillId="0" borderId="3" xfId="1" applyFont="1" applyBorder="1" applyAlignment="1" applyProtection="1">
      <alignment horizontal="center" vertical="center" wrapText="1"/>
      <protection locked="0"/>
    </xf>
    <xf numFmtId="165" fontId="28" fillId="2" borderId="3" xfId="1" applyFont="1" applyFill="1" applyBorder="1" applyAlignment="1" applyProtection="1">
      <alignment horizontal="center" vertical="center" wrapText="1"/>
    </xf>
    <xf numFmtId="9" fontId="28" fillId="0" borderId="3" xfId="2" applyFont="1" applyBorder="1" applyAlignment="1" applyProtection="1">
      <alignment horizontal="center" vertical="center" wrapText="1"/>
      <protection locked="0"/>
    </xf>
    <xf numFmtId="165" fontId="28" fillId="3" borderId="3" xfId="1" applyFont="1" applyFill="1" applyBorder="1" applyAlignment="1" applyProtection="1">
      <alignment horizontal="center" vertical="center" wrapText="1"/>
      <protection locked="0"/>
    </xf>
    <xf numFmtId="49" fontId="28" fillId="0" borderId="3" xfId="1" applyNumberFormat="1" applyFont="1" applyBorder="1" applyAlignment="1" applyProtection="1">
      <alignment horizontal="left" wrapText="1"/>
      <protection locked="0"/>
    </xf>
    <xf numFmtId="0" fontId="30" fillId="2" borderId="3" xfId="0" applyFont="1" applyFill="1" applyBorder="1" applyAlignment="1">
      <alignment vertical="center" wrapText="1"/>
    </xf>
    <xf numFmtId="165" fontId="30" fillId="2" borderId="5" xfId="1" applyFont="1" applyFill="1" applyBorder="1" applyAlignment="1" applyProtection="1">
      <alignment horizontal="center" vertical="center" wrapText="1"/>
    </xf>
    <xf numFmtId="165" fontId="30" fillId="2" borderId="3" xfId="1" applyFont="1" applyFill="1" applyBorder="1" applyAlignment="1" applyProtection="1">
      <alignment horizontal="center" vertical="center" wrapText="1"/>
    </xf>
    <xf numFmtId="165" fontId="31" fillId="0" borderId="3" xfId="1" applyFont="1" applyBorder="1" applyAlignment="1" applyProtection="1">
      <alignment horizontal="center" vertical="center" wrapText="1"/>
      <protection locked="0"/>
    </xf>
    <xf numFmtId="165" fontId="22" fillId="0" borderId="3" xfId="1" applyFont="1" applyFill="1" applyBorder="1" applyAlignment="1" applyProtection="1">
      <alignment horizontal="center" vertical="center" wrapText="1"/>
      <protection locked="0"/>
    </xf>
    <xf numFmtId="0" fontId="22" fillId="3" borderId="6" xfId="0" applyFont="1" applyFill="1" applyBorder="1" applyAlignment="1" applyProtection="1">
      <alignment vertical="center" wrapText="1"/>
      <protection locked="0"/>
    </xf>
    <xf numFmtId="165" fontId="1" fillId="0" borderId="0" xfId="1" applyFont="1" applyFill="1" applyBorder="1" applyAlignment="1" applyProtection="1">
      <alignment horizontal="center" vertical="center" wrapText="1"/>
    </xf>
    <xf numFmtId="0" fontId="1" fillId="0" borderId="0" xfId="0" applyFont="1" applyAlignment="1">
      <alignment vertical="center" wrapText="1"/>
    </xf>
    <xf numFmtId="0" fontId="1" fillId="3" borderId="0" xfId="0" applyFont="1" applyFill="1" applyAlignment="1">
      <alignment vertical="center" wrapText="1"/>
    </xf>
    <xf numFmtId="0" fontId="1" fillId="0" borderId="0" xfId="0" applyFont="1" applyAlignment="1">
      <alignment wrapText="1"/>
    </xf>
    <xf numFmtId="165" fontId="1" fillId="0" borderId="39" xfId="0" applyNumberFormat="1" applyFont="1" applyBorder="1" applyAlignment="1" applyProtection="1">
      <alignment wrapText="1"/>
      <protection locked="0"/>
    </xf>
    <xf numFmtId="165" fontId="1" fillId="3" borderId="39" xfId="1" applyFont="1" applyFill="1" applyBorder="1" applyAlignment="1" applyProtection="1">
      <alignment horizontal="center" vertical="center" wrapText="1"/>
      <protection locked="0"/>
    </xf>
    <xf numFmtId="165" fontId="1" fillId="0" borderId="3" xfId="0" applyNumberFormat="1" applyFont="1" applyBorder="1" applyAlignment="1" applyProtection="1">
      <alignment wrapText="1"/>
      <protection locked="0"/>
    </xf>
    <xf numFmtId="165" fontId="1" fillId="3" borderId="3" xfId="1" applyFont="1" applyFill="1" applyBorder="1" applyAlignment="1" applyProtection="1">
      <alignment horizontal="center" vertical="center" wrapText="1"/>
      <protection locked="0"/>
    </xf>
    <xf numFmtId="0" fontId="1" fillId="3" borderId="0" xfId="0" applyFont="1" applyFill="1" applyAlignment="1">
      <alignment wrapText="1"/>
    </xf>
    <xf numFmtId="165" fontId="1" fillId="2" borderId="39" xfId="0" applyNumberFormat="1" applyFont="1" applyFill="1" applyBorder="1" applyAlignment="1">
      <alignment wrapText="1"/>
    </xf>
    <xf numFmtId="165" fontId="1" fillId="3" borderId="0" xfId="1" applyFont="1" applyFill="1" applyBorder="1" applyAlignment="1" applyProtection="1">
      <alignment vertical="center" wrapText="1"/>
      <protection locked="0"/>
    </xf>
    <xf numFmtId="165" fontId="1" fillId="3" borderId="0" xfId="1" applyFont="1" applyFill="1" applyBorder="1" applyAlignment="1" applyProtection="1">
      <alignment vertical="center" wrapText="1"/>
    </xf>
    <xf numFmtId="165" fontId="1" fillId="2" borderId="3" xfId="0" applyNumberFormat="1" applyFont="1" applyFill="1" applyBorder="1" applyAlignment="1">
      <alignment wrapText="1"/>
    </xf>
    <xf numFmtId="165" fontId="1" fillId="2" borderId="8" xfId="1" applyFont="1" applyFill="1" applyBorder="1" applyAlignment="1" applyProtection="1">
      <alignment wrapText="1"/>
    </xf>
    <xf numFmtId="165" fontId="1" fillId="2" borderId="3" xfId="1" applyFont="1" applyFill="1" applyBorder="1" applyAlignment="1">
      <alignment wrapText="1"/>
    </xf>
    <xf numFmtId="165" fontId="1" fillId="2" borderId="9" xfId="0" applyNumberFormat="1" applyFont="1" applyFill="1" applyBorder="1" applyAlignment="1">
      <alignment wrapText="1"/>
    </xf>
    <xf numFmtId="0" fontId="1" fillId="2" borderId="12" xfId="0" applyFont="1" applyFill="1" applyBorder="1" applyAlignment="1">
      <alignment wrapText="1"/>
    </xf>
    <xf numFmtId="165" fontId="1" fillId="2" borderId="13" xfId="0" applyNumberFormat="1" applyFont="1" applyFill="1" applyBorder="1" applyAlignment="1">
      <alignment wrapText="1"/>
    </xf>
    <xf numFmtId="165" fontId="1" fillId="2" borderId="14" xfId="0" applyNumberFormat="1" applyFont="1" applyFill="1" applyBorder="1" applyAlignment="1">
      <alignment wrapText="1"/>
    </xf>
    <xf numFmtId="165"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165" fontId="1" fillId="2" borderId="51" xfId="1" applyFont="1" applyFill="1" applyBorder="1" applyAlignment="1" applyProtection="1">
      <alignment wrapText="1"/>
    </xf>
    <xf numFmtId="0" fontId="1" fillId="2" borderId="16" xfId="0" applyFont="1" applyFill="1" applyBorder="1"/>
    <xf numFmtId="165" fontId="1" fillId="2" borderId="3" xfId="1" applyFont="1" applyFill="1" applyBorder="1" applyAlignment="1">
      <alignment vertical="center" wrapText="1"/>
    </xf>
    <xf numFmtId="165" fontId="13" fillId="9" borderId="0" xfId="1" applyFont="1" applyFill="1" applyBorder="1" applyAlignment="1">
      <alignment wrapText="1"/>
    </xf>
    <xf numFmtId="165" fontId="11" fillId="9" borderId="0" xfId="1" applyFont="1" applyFill="1" applyBorder="1" applyAlignment="1">
      <alignment horizontal="left" wrapText="1"/>
    </xf>
    <xf numFmtId="0" fontId="22" fillId="9" borderId="3" xfId="0" applyFont="1" applyFill="1" applyBorder="1" applyAlignment="1">
      <alignment horizontal="center" vertical="center" wrapText="1"/>
    </xf>
    <xf numFmtId="165" fontId="22" fillId="9" borderId="3" xfId="1" applyFont="1" applyFill="1" applyBorder="1" applyAlignment="1" applyProtection="1">
      <alignment horizontal="center" vertical="center" wrapText="1"/>
      <protection locked="0"/>
    </xf>
    <xf numFmtId="165" fontId="23" fillId="9" borderId="3" xfId="1" applyFont="1" applyFill="1" applyBorder="1" applyAlignment="1" applyProtection="1">
      <alignment horizontal="center" vertical="center" wrapText="1"/>
    </xf>
    <xf numFmtId="165" fontId="22" fillId="9" borderId="0" xfId="1" applyFont="1" applyFill="1" applyBorder="1" applyAlignment="1" applyProtection="1">
      <alignment horizontal="center" vertical="center" wrapText="1"/>
      <protection locked="0"/>
    </xf>
    <xf numFmtId="165" fontId="24" fillId="10" borderId="3" xfId="0" applyNumberFormat="1" applyFont="1" applyFill="1" applyBorder="1" applyAlignment="1">
      <alignment horizontal="center" vertical="center" wrapText="1"/>
    </xf>
    <xf numFmtId="165" fontId="22" fillId="9" borderId="0" xfId="1" applyFont="1" applyFill="1" applyBorder="1" applyAlignment="1" applyProtection="1">
      <alignment vertical="center" wrapText="1"/>
      <protection locked="0"/>
    </xf>
    <xf numFmtId="165" fontId="28" fillId="9" borderId="3" xfId="1" applyFont="1" applyFill="1" applyBorder="1" applyAlignment="1" applyProtection="1">
      <alignment horizontal="center" vertical="center" wrapText="1"/>
      <protection locked="0"/>
    </xf>
    <xf numFmtId="165" fontId="22" fillId="9" borderId="0" xfId="1" applyFont="1" applyFill="1" applyBorder="1" applyAlignment="1" applyProtection="1">
      <alignment wrapText="1"/>
      <protection locked="0"/>
    </xf>
    <xf numFmtId="165" fontId="22" fillId="9" borderId="3" xfId="1" applyFont="1" applyFill="1" applyBorder="1" applyAlignment="1" applyProtection="1">
      <alignment vertical="center" wrapText="1"/>
      <protection locked="0"/>
    </xf>
    <xf numFmtId="165" fontId="22" fillId="9" borderId="0" xfId="1" applyFont="1" applyFill="1" applyBorder="1" applyAlignment="1">
      <alignment wrapText="1"/>
    </xf>
    <xf numFmtId="165" fontId="23" fillId="9" borderId="0" xfId="1" applyFont="1" applyFill="1" applyBorder="1" applyAlignment="1">
      <alignment vertical="center" wrapText="1"/>
    </xf>
    <xf numFmtId="165" fontId="23" fillId="9" borderId="0" xfId="1" applyFont="1" applyFill="1" applyBorder="1" applyAlignment="1" applyProtection="1">
      <alignment horizontal="center" vertical="center" wrapText="1"/>
    </xf>
    <xf numFmtId="165" fontId="23" fillId="9" borderId="0" xfId="1" applyFont="1" applyFill="1" applyBorder="1" applyAlignment="1" applyProtection="1">
      <alignment vertical="center" wrapText="1"/>
      <protection locked="0"/>
    </xf>
    <xf numFmtId="165" fontId="23" fillId="9" borderId="0" xfId="1" applyFont="1" applyFill="1" applyBorder="1" applyAlignment="1" applyProtection="1">
      <alignment horizontal="right" vertical="center" wrapText="1"/>
      <protection locked="0"/>
    </xf>
    <xf numFmtId="165" fontId="23" fillId="9" borderId="0" xfId="1" applyFont="1" applyFill="1" applyBorder="1" applyAlignment="1" applyProtection="1">
      <alignment vertical="center" wrapText="1"/>
    </xf>
    <xf numFmtId="165" fontId="22" fillId="9" borderId="16" xfId="1" applyFont="1" applyFill="1" applyBorder="1" applyAlignment="1">
      <alignment vertical="center" wrapText="1"/>
    </xf>
    <xf numFmtId="9" fontId="22" fillId="9" borderId="14" xfId="2" applyFont="1" applyFill="1" applyBorder="1" applyAlignment="1">
      <alignment wrapText="1"/>
    </xf>
    <xf numFmtId="165" fontId="0" fillId="9" borderId="0" xfId="1" applyFont="1" applyFill="1" applyBorder="1" applyAlignment="1">
      <alignment wrapText="1"/>
    </xf>
    <xf numFmtId="164" fontId="32" fillId="9" borderId="3" xfId="0" applyNumberFormat="1" applyFont="1" applyFill="1" applyBorder="1" applyAlignment="1" applyProtection="1">
      <alignment wrapText="1"/>
      <protection locked="0"/>
    </xf>
    <xf numFmtId="164" fontId="32" fillId="9" borderId="39" xfId="0" applyNumberFormat="1" applyFont="1" applyFill="1" applyBorder="1" applyAlignment="1" applyProtection="1">
      <alignment wrapText="1"/>
      <protection locked="0"/>
    </xf>
    <xf numFmtId="0" fontId="0" fillId="0" borderId="0" xfId="0" applyAlignment="1" applyProtection="1">
      <alignment wrapText="1"/>
      <protection locked="0"/>
    </xf>
    <xf numFmtId="0" fontId="18" fillId="0" borderId="0" xfId="0" applyFont="1" applyAlignment="1">
      <alignment horizontal="left" vertical="top" wrapText="1"/>
    </xf>
    <xf numFmtId="0" fontId="23" fillId="2" borderId="5" xfId="0" applyFont="1" applyFill="1" applyBorder="1" applyAlignment="1" applyProtection="1">
      <alignment horizontal="center" vertical="center" wrapText="1"/>
      <protection locked="0"/>
    </xf>
    <xf numFmtId="0" fontId="23" fillId="2" borderId="39" xfId="0" applyFont="1" applyFill="1" applyBorder="1" applyAlignment="1" applyProtection="1">
      <alignment horizontal="center" vertical="center" wrapText="1"/>
      <protection locked="0"/>
    </xf>
    <xf numFmtId="0" fontId="16" fillId="0" borderId="55" xfId="0" applyFont="1" applyBorder="1" applyAlignment="1">
      <alignment horizontal="left" wrapText="1"/>
    </xf>
    <xf numFmtId="0" fontId="22" fillId="3" borderId="4" xfId="0" applyFont="1" applyFill="1" applyBorder="1" applyAlignment="1" applyProtection="1">
      <alignment horizontal="left" vertical="center" wrapText="1"/>
      <protection locked="0"/>
    </xf>
    <xf numFmtId="0" fontId="22" fillId="3" borderId="1" xfId="0" applyFont="1" applyFill="1" applyBorder="1" applyAlignment="1" applyProtection="1">
      <alignment horizontal="left" vertical="center" wrapText="1"/>
      <protection locked="0"/>
    </xf>
    <xf numFmtId="0" fontId="22" fillId="3" borderId="2" xfId="0" applyFont="1" applyFill="1" applyBorder="1" applyAlignment="1" applyProtection="1">
      <alignment horizontal="left" vertical="center" wrapText="1"/>
      <protection locked="0"/>
    </xf>
    <xf numFmtId="0" fontId="28" fillId="3" borderId="4" xfId="0"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8" fillId="3" borderId="2" xfId="0" applyFont="1" applyFill="1" applyBorder="1" applyAlignment="1" applyProtection="1">
      <alignment horizontal="left" vertical="center" wrapText="1"/>
      <protection locked="0"/>
    </xf>
    <xf numFmtId="0" fontId="23" fillId="3" borderId="4" xfId="0" applyFont="1" applyFill="1" applyBorder="1" applyAlignment="1" applyProtection="1">
      <alignment horizontal="left" vertical="top" wrapText="1"/>
      <protection locked="0"/>
    </xf>
    <xf numFmtId="0" fontId="23" fillId="3" borderId="1" xfId="0" applyFont="1" applyFill="1" applyBorder="1" applyAlignment="1" applyProtection="1">
      <alignment horizontal="left" vertical="top" wrapText="1"/>
      <protection locked="0"/>
    </xf>
    <xf numFmtId="0" fontId="23" fillId="3" borderId="2" xfId="0" applyFont="1" applyFill="1" applyBorder="1" applyAlignment="1" applyProtection="1">
      <alignment horizontal="left" vertical="top" wrapText="1"/>
      <protection locked="0"/>
    </xf>
    <xf numFmtId="0" fontId="22" fillId="3" borderId="4" xfId="0" applyFont="1" applyFill="1" applyBorder="1" applyAlignment="1" applyProtection="1">
      <alignment horizontal="left" vertical="top" wrapText="1"/>
      <protection locked="0"/>
    </xf>
    <xf numFmtId="0" fontId="22" fillId="3" borderId="1" xfId="0" applyFont="1" applyFill="1" applyBorder="1" applyAlignment="1" applyProtection="1">
      <alignment horizontal="left" vertical="top" wrapText="1"/>
      <protection locked="0"/>
    </xf>
    <xf numFmtId="0" fontId="22" fillId="3" borderId="2" xfId="0" applyFont="1" applyFill="1" applyBorder="1" applyAlignment="1" applyProtection="1">
      <alignment horizontal="left" vertical="top" wrapText="1"/>
      <protection locked="0"/>
    </xf>
    <xf numFmtId="0" fontId="23" fillId="3" borderId="4"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wrapText="1"/>
      <protection locked="0"/>
    </xf>
    <xf numFmtId="0" fontId="23" fillId="3" borderId="2" xfId="0" applyFont="1" applyFill="1" applyBorder="1" applyAlignment="1" applyProtection="1">
      <alignment horizontal="left" vertical="center" wrapText="1"/>
      <protection locked="0"/>
    </xf>
    <xf numFmtId="0" fontId="22" fillId="3" borderId="40" xfId="0" applyFont="1" applyFill="1" applyBorder="1" applyAlignment="1" applyProtection="1">
      <alignment horizontal="left" vertical="top" wrapText="1"/>
      <protection locked="0"/>
    </xf>
    <xf numFmtId="49" fontId="23" fillId="3" borderId="4" xfId="0" applyNumberFormat="1" applyFont="1" applyFill="1" applyBorder="1" applyAlignment="1" applyProtection="1">
      <alignment horizontal="left" vertical="center" wrapText="1"/>
      <protection locked="0"/>
    </xf>
    <xf numFmtId="49" fontId="23" fillId="3" borderId="1" xfId="0" applyNumberFormat="1" applyFont="1" applyFill="1" applyBorder="1" applyAlignment="1" applyProtection="1">
      <alignment horizontal="left" vertical="center" wrapText="1"/>
      <protection locked="0"/>
    </xf>
    <xf numFmtId="49" fontId="23" fillId="3" borderId="2" xfId="0" applyNumberFormat="1" applyFont="1" applyFill="1" applyBorder="1" applyAlignment="1" applyProtection="1">
      <alignment horizontal="left" vertical="center" wrapText="1"/>
      <protection locked="0"/>
    </xf>
    <xf numFmtId="0" fontId="22" fillId="3" borderId="40" xfId="0" applyFont="1" applyFill="1" applyBorder="1" applyAlignment="1" applyProtection="1">
      <alignment horizontal="left" vertical="center" wrapText="1"/>
      <protection locked="0"/>
    </xf>
    <xf numFmtId="49" fontId="22" fillId="3" borderId="40" xfId="0" applyNumberFormat="1" applyFont="1" applyFill="1" applyBorder="1" applyAlignment="1" applyProtection="1">
      <alignment horizontal="left" vertical="center" wrapText="1"/>
      <protection locked="0"/>
    </xf>
    <xf numFmtId="49" fontId="22" fillId="3" borderId="1" xfId="0" applyNumberFormat="1" applyFont="1" applyFill="1" applyBorder="1" applyAlignment="1" applyProtection="1">
      <alignment horizontal="left" vertical="center" wrapText="1"/>
      <protection locked="0"/>
    </xf>
    <xf numFmtId="49" fontId="22" fillId="3" borderId="2" xfId="0" applyNumberFormat="1" applyFont="1" applyFill="1" applyBorder="1" applyAlignment="1" applyProtection="1">
      <alignment horizontal="left" vertical="center" wrapText="1"/>
      <protection locked="0"/>
    </xf>
    <xf numFmtId="0" fontId="23" fillId="0" borderId="0" xfId="0" applyFont="1" applyAlignment="1">
      <alignment horizontal="center" vertical="center" wrapText="1"/>
    </xf>
    <xf numFmtId="0" fontId="23" fillId="2" borderId="43" xfId="0" applyFont="1" applyFill="1" applyBorder="1" applyAlignment="1">
      <alignment horizontal="center" vertical="center" wrapText="1"/>
    </xf>
    <xf numFmtId="0" fontId="23" fillId="2" borderId="44" xfId="0" applyFont="1" applyFill="1" applyBorder="1" applyAlignment="1">
      <alignment horizontal="center" vertical="center" wrapText="1"/>
    </xf>
    <xf numFmtId="0" fontId="23" fillId="2" borderId="45"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10" xfId="0" applyFont="1" applyFill="1" applyBorder="1" applyAlignment="1">
      <alignment horizontal="center" vertical="center" wrapText="1"/>
    </xf>
    <xf numFmtId="165" fontId="23" fillId="2" borderId="31" xfId="1" applyFont="1" applyFill="1" applyBorder="1" applyAlignment="1" applyProtection="1">
      <alignment horizontal="center" vertical="center" wrapText="1"/>
    </xf>
    <xf numFmtId="165" fontId="23" fillId="2" borderId="38" xfId="1" applyFont="1" applyFill="1" applyBorder="1" applyAlignment="1" applyProtection="1">
      <alignment horizontal="center" vertical="center" wrapText="1"/>
    </xf>
    <xf numFmtId="0" fontId="23" fillId="2" borderId="5"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36"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4" xfId="0" applyFont="1" applyFill="1" applyBorder="1" applyAlignment="1">
      <alignment horizontal="center" vertical="center" wrapText="1"/>
    </xf>
    <xf numFmtId="0" fontId="23" fillId="4" borderId="45" xfId="0" applyFont="1" applyFill="1" applyBorder="1" applyAlignment="1">
      <alignment horizontal="center" vertical="center" wrapText="1"/>
    </xf>
    <xf numFmtId="165" fontId="23" fillId="2" borderId="5" xfId="1" applyFont="1" applyFill="1" applyBorder="1" applyAlignment="1" applyProtection="1">
      <alignment horizontal="center" vertical="center" wrapText="1"/>
      <protection locked="0"/>
    </xf>
    <xf numFmtId="165" fontId="23" fillId="2" borderId="39" xfId="1" applyFont="1" applyFill="1" applyBorder="1" applyAlignment="1" applyProtection="1">
      <alignment horizontal="center" vertical="center" wrapText="1"/>
      <protection locked="0"/>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165" fontId="3" fillId="2" borderId="4" xfId="0" applyNumberFormat="1" applyFont="1" applyFill="1" applyBorder="1" applyAlignment="1">
      <alignment horizontal="center"/>
    </xf>
    <xf numFmtId="165" fontId="3" fillId="2" borderId="36" xfId="0" applyNumberFormat="1" applyFont="1" applyFill="1" applyBorder="1" applyAlignment="1">
      <alignment horizontal="center"/>
    </xf>
    <xf numFmtId="165" fontId="3" fillId="2" borderId="46" xfId="0" applyNumberFormat="1" applyFont="1" applyFill="1" applyBorder="1" applyAlignment="1">
      <alignment horizontal="center"/>
    </xf>
    <xf numFmtId="165"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3">
    <cellStyle name="Currency" xfId="1" builtinId="4"/>
    <cellStyle name="Normal" xfId="0" builtinId="0"/>
    <cellStyle name="Percent"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election activeCell="B3" sqref="B3"/>
    </sheetView>
  </sheetViews>
  <sheetFormatPr defaultColWidth="8.85546875" defaultRowHeight="15" x14ac:dyDescent="0.25"/>
  <cols>
    <col min="2" max="2" width="127.28515625" customWidth="1"/>
  </cols>
  <sheetData>
    <row r="2" spans="2:5" ht="36.75" customHeight="1" thickBot="1" x14ac:dyDescent="0.3">
      <c r="B2" s="242" t="s">
        <v>0</v>
      </c>
      <c r="C2" s="242"/>
      <c r="D2" s="242"/>
      <c r="E2" s="242"/>
    </row>
    <row r="3" spans="2:5" ht="295.5" customHeight="1" thickBot="1" x14ac:dyDescent="0.3">
      <c r="B3" s="91" t="s">
        <v>1</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18"/>
  <sheetViews>
    <sheetView showGridLines="0" showZeros="0" tabSelected="1" topLeftCell="D1" zoomScaleNormal="100" workbookViewId="0">
      <pane ySplit="4" topLeftCell="A100" activePane="bottomLeft" state="frozen"/>
      <selection pane="bottomLeft" activeCell="K178" sqref="K178"/>
    </sheetView>
  </sheetViews>
  <sheetFormatPr defaultColWidth="9.140625" defaultRowHeight="15" x14ac:dyDescent="0.25"/>
  <cols>
    <col min="1" max="1" width="9.140625" style="14"/>
    <col min="2" max="2" width="30.7109375" style="14" customWidth="1"/>
    <col min="3" max="3" width="32.42578125" style="14" customWidth="1"/>
    <col min="4" max="4" width="25.140625" style="14" customWidth="1"/>
    <col min="5" max="5" width="25.7109375" style="14" customWidth="1"/>
    <col min="6" max="6" width="31.85546875" style="14" customWidth="1"/>
    <col min="7" max="7" width="23.140625" style="14" customWidth="1"/>
    <col min="8" max="8" width="22.42578125" style="14" customWidth="1"/>
    <col min="9" max="9" width="22.42578125" style="238" customWidth="1"/>
    <col min="10" max="10" width="25.7109375" style="89" customWidth="1"/>
    <col min="11" max="11" width="30.28515625" style="14" customWidth="1"/>
    <col min="12" max="12" width="18.85546875" style="14" customWidth="1"/>
    <col min="13" max="13" width="9.140625" style="14"/>
    <col min="14" max="14" width="17.7109375" style="14" customWidth="1"/>
    <col min="15" max="15" width="26.42578125" style="14" customWidth="1"/>
    <col min="16" max="16" width="22.42578125" style="14" customWidth="1"/>
    <col min="17" max="17" width="29.7109375" style="14" customWidth="1"/>
    <col min="18" max="18" width="23.42578125" style="14" customWidth="1"/>
    <col min="19" max="19" width="18.42578125" style="14" customWidth="1"/>
    <col min="20" max="20" width="17.42578125" style="14" customWidth="1"/>
    <col min="21" max="21" width="25.140625" style="14" customWidth="1"/>
    <col min="22" max="16384" width="9.140625" style="14"/>
  </cols>
  <sheetData>
    <row r="1" spans="1:12" ht="30.75" customHeight="1" x14ac:dyDescent="0.7">
      <c r="B1" s="242" t="s">
        <v>0</v>
      </c>
      <c r="C1" s="242"/>
      <c r="D1" s="242"/>
      <c r="E1" s="242"/>
      <c r="F1" s="12"/>
      <c r="G1" s="12"/>
      <c r="H1" s="13"/>
      <c r="I1" s="219"/>
      <c r="J1" s="88"/>
      <c r="K1" s="13"/>
    </row>
    <row r="2" spans="1:12" ht="16.5" customHeight="1" x14ac:dyDescent="0.4">
      <c r="B2" s="245" t="s">
        <v>2</v>
      </c>
      <c r="C2" s="245"/>
      <c r="D2" s="245"/>
      <c r="E2" s="245"/>
      <c r="F2" s="92"/>
      <c r="G2" s="92"/>
      <c r="H2" s="92"/>
      <c r="I2" s="220"/>
      <c r="J2" s="82"/>
    </row>
    <row r="4" spans="1:12" ht="95.1" customHeight="1" x14ac:dyDescent="0.25">
      <c r="A4" s="95"/>
      <c r="B4" s="96" t="s">
        <v>3</v>
      </c>
      <c r="C4" s="96" t="s">
        <v>4</v>
      </c>
      <c r="D4" s="97" t="s">
        <v>5</v>
      </c>
      <c r="E4" s="97" t="s">
        <v>6</v>
      </c>
      <c r="F4" s="97" t="s">
        <v>7</v>
      </c>
      <c r="G4" s="98" t="s">
        <v>8</v>
      </c>
      <c r="H4" s="96" t="s">
        <v>9</v>
      </c>
      <c r="I4" s="221" t="s">
        <v>10</v>
      </c>
      <c r="J4" s="96" t="s">
        <v>11</v>
      </c>
      <c r="K4" s="96" t="s">
        <v>12</v>
      </c>
      <c r="L4" s="17"/>
    </row>
    <row r="5" spans="1:12" ht="51" customHeight="1" x14ac:dyDescent="0.25">
      <c r="A5" s="95"/>
      <c r="B5" s="99" t="s">
        <v>13</v>
      </c>
      <c r="C5" s="262" t="s">
        <v>14</v>
      </c>
      <c r="D5" s="263"/>
      <c r="E5" s="263"/>
      <c r="F5" s="263"/>
      <c r="G5" s="263"/>
      <c r="H5" s="263"/>
      <c r="I5" s="263"/>
      <c r="J5" s="263"/>
      <c r="K5" s="264"/>
      <c r="L5" s="6"/>
    </row>
    <row r="6" spans="1:12" ht="51" customHeight="1" thickBot="1" x14ac:dyDescent="0.3">
      <c r="A6" s="95"/>
      <c r="B6" s="99" t="s">
        <v>15</v>
      </c>
      <c r="C6" s="266" t="s">
        <v>16</v>
      </c>
      <c r="D6" s="267"/>
      <c r="E6" s="267"/>
      <c r="F6" s="267"/>
      <c r="G6" s="267"/>
      <c r="H6" s="267"/>
      <c r="I6" s="267"/>
      <c r="J6" s="267"/>
      <c r="K6" s="268"/>
      <c r="L6" s="19"/>
    </row>
    <row r="7" spans="1:12" ht="97.5" customHeight="1" thickBot="1" x14ac:dyDescent="0.3">
      <c r="A7" s="95"/>
      <c r="B7" s="100" t="s">
        <v>17</v>
      </c>
      <c r="C7" s="94" t="s">
        <v>18</v>
      </c>
      <c r="D7" s="102">
        <v>45000</v>
      </c>
      <c r="E7" s="103">
        <v>15000</v>
      </c>
      <c r="F7" s="103">
        <v>0</v>
      </c>
      <c r="G7" s="104">
        <f>SUM(D7:F7)</f>
        <v>60000</v>
      </c>
      <c r="H7" s="105">
        <v>0.3</v>
      </c>
      <c r="I7" s="222">
        <f>8875+40000</f>
        <v>48875</v>
      </c>
      <c r="J7" s="94" t="s">
        <v>19</v>
      </c>
      <c r="K7" s="107"/>
      <c r="L7" s="194"/>
    </row>
    <row r="8" spans="1:12" ht="77.099999999999994" customHeight="1" thickBot="1" x14ac:dyDescent="0.3">
      <c r="A8" s="95"/>
      <c r="B8" s="100" t="s">
        <v>20</v>
      </c>
      <c r="C8" s="94" t="s">
        <v>21</v>
      </c>
      <c r="D8" s="102">
        <v>15000</v>
      </c>
      <c r="E8" s="103">
        <v>10000</v>
      </c>
      <c r="F8" s="103"/>
      <c r="G8" s="104">
        <f t="shared" ref="G8:G14" si="0">SUM(D8:F8)</f>
        <v>25000</v>
      </c>
      <c r="H8" s="105">
        <v>0.3</v>
      </c>
      <c r="I8" s="222">
        <v>10000</v>
      </c>
      <c r="J8" s="94" t="s">
        <v>22</v>
      </c>
      <c r="K8" s="107"/>
      <c r="L8" s="194"/>
    </row>
    <row r="9" spans="1:12" ht="74.25" customHeight="1" thickBot="1" x14ac:dyDescent="0.3">
      <c r="A9" s="95"/>
      <c r="B9" s="100" t="s">
        <v>23</v>
      </c>
      <c r="C9" s="94" t="s">
        <v>24</v>
      </c>
      <c r="D9" s="102">
        <v>30000</v>
      </c>
      <c r="E9" s="192">
        <v>20000</v>
      </c>
      <c r="F9" s="103">
        <v>0</v>
      </c>
      <c r="G9" s="104">
        <f t="shared" si="0"/>
        <v>50000</v>
      </c>
      <c r="H9" s="105">
        <v>0.3</v>
      </c>
      <c r="I9" s="222">
        <f>15494+10000</f>
        <v>25494</v>
      </c>
      <c r="J9" s="94" t="s">
        <v>25</v>
      </c>
      <c r="K9" s="107"/>
      <c r="L9" s="194"/>
    </row>
    <row r="10" spans="1:12" ht="66.75" customHeight="1" thickBot="1" x14ac:dyDescent="0.3">
      <c r="A10" s="95"/>
      <c r="B10" s="100" t="s">
        <v>26</v>
      </c>
      <c r="C10" s="94" t="s">
        <v>27</v>
      </c>
      <c r="D10" s="102"/>
      <c r="E10" s="192">
        <v>20000</v>
      </c>
      <c r="F10" s="103"/>
      <c r="G10" s="104">
        <f t="shared" si="0"/>
        <v>20000</v>
      </c>
      <c r="H10" s="112">
        <v>1</v>
      </c>
      <c r="I10" s="222">
        <v>13108</v>
      </c>
      <c r="J10" s="193" t="s">
        <v>28</v>
      </c>
      <c r="K10" s="107"/>
      <c r="L10" s="194"/>
    </row>
    <row r="11" spans="1:12" ht="102.6" customHeight="1" x14ac:dyDescent="0.25">
      <c r="A11" s="95"/>
      <c r="B11" s="108" t="s">
        <v>29</v>
      </c>
      <c r="C11" s="109" t="s">
        <v>30</v>
      </c>
      <c r="D11" s="103">
        <v>20000</v>
      </c>
      <c r="E11" s="103">
        <v>15000</v>
      </c>
      <c r="F11" s="103"/>
      <c r="G11" s="104">
        <f t="shared" si="0"/>
        <v>35000</v>
      </c>
      <c r="H11" s="112">
        <v>0.5</v>
      </c>
      <c r="I11" s="222">
        <f>6368+20000</f>
        <v>26368</v>
      </c>
      <c r="J11" s="179" t="s">
        <v>31</v>
      </c>
      <c r="K11" s="107"/>
      <c r="L11" s="194"/>
    </row>
    <row r="12" spans="1:12" ht="15.75" hidden="1" x14ac:dyDescent="0.25">
      <c r="A12" s="95"/>
      <c r="B12" s="108" t="s">
        <v>32</v>
      </c>
      <c r="C12" s="110"/>
      <c r="D12" s="103"/>
      <c r="E12" s="103"/>
      <c r="F12" s="103"/>
      <c r="G12" s="104">
        <f t="shared" si="0"/>
        <v>0</v>
      </c>
      <c r="H12" s="105"/>
      <c r="I12" s="222"/>
      <c r="J12" s="106"/>
      <c r="K12" s="107"/>
      <c r="L12" s="194"/>
    </row>
    <row r="13" spans="1:12" ht="15.75" hidden="1" x14ac:dyDescent="0.25">
      <c r="A13" s="95"/>
      <c r="B13" s="108" t="s">
        <v>33</v>
      </c>
      <c r="C13" s="111"/>
      <c r="D13" s="106"/>
      <c r="E13" s="106"/>
      <c r="F13" s="106"/>
      <c r="G13" s="104">
        <f t="shared" si="0"/>
        <v>0</v>
      </c>
      <c r="H13" s="112"/>
      <c r="I13" s="222"/>
      <c r="J13" s="106"/>
      <c r="K13" s="113"/>
      <c r="L13" s="194"/>
    </row>
    <row r="14" spans="1:12" ht="21.95" customHeight="1" x14ac:dyDescent="0.25">
      <c r="A14" s="114"/>
      <c r="B14" s="108" t="s">
        <v>34</v>
      </c>
      <c r="C14" s="111"/>
      <c r="D14" s="106"/>
      <c r="E14" s="106"/>
      <c r="F14" s="106"/>
      <c r="G14" s="104">
        <f t="shared" si="0"/>
        <v>0</v>
      </c>
      <c r="H14" s="112"/>
      <c r="I14" s="222"/>
      <c r="J14" s="106"/>
      <c r="K14" s="113"/>
    </row>
    <row r="15" spans="1:12" ht="15.75" x14ac:dyDescent="0.25">
      <c r="A15" s="114"/>
      <c r="B15" s="95"/>
      <c r="C15" s="99" t="s">
        <v>35</v>
      </c>
      <c r="D15" s="115">
        <f>SUM(D7:D14)</f>
        <v>110000</v>
      </c>
      <c r="E15" s="115">
        <f>SUM(E7:E14)</f>
        <v>80000</v>
      </c>
      <c r="F15" s="115">
        <f>SUM(F7:F14)</f>
        <v>0</v>
      </c>
      <c r="G15" s="115">
        <f>SUM(G7:G14)</f>
        <v>190000</v>
      </c>
      <c r="H15" s="115">
        <f>(H7*G7)+(H8*G8)+(H9*G9)+(H10*G10)+(H11*G11)+(H12*G12)+(H13*G13)+(H14*G14)</f>
        <v>78000</v>
      </c>
      <c r="I15" s="223">
        <f>SUM(I7:I14)</f>
        <v>123845</v>
      </c>
      <c r="J15" s="116"/>
      <c r="K15" s="113"/>
      <c r="L15" s="20"/>
    </row>
    <row r="16" spans="1:12" ht="51" customHeight="1" thickBot="1" x14ac:dyDescent="0.3">
      <c r="A16" s="114"/>
      <c r="B16" s="99" t="s">
        <v>36</v>
      </c>
      <c r="C16" s="265" t="s">
        <v>37</v>
      </c>
      <c r="D16" s="247"/>
      <c r="E16" s="247"/>
      <c r="F16" s="247"/>
      <c r="G16" s="247"/>
      <c r="H16" s="247"/>
      <c r="I16" s="247"/>
      <c r="J16" s="247"/>
      <c r="K16" s="248"/>
      <c r="L16" s="19"/>
    </row>
    <row r="17" spans="1:12" ht="123" customHeight="1" thickBot="1" x14ac:dyDescent="0.3">
      <c r="A17" s="114"/>
      <c r="B17" s="100" t="s">
        <v>38</v>
      </c>
      <c r="C17" s="94" t="s">
        <v>39</v>
      </c>
      <c r="D17" s="102">
        <v>15000</v>
      </c>
      <c r="E17" s="103">
        <v>15000</v>
      </c>
      <c r="F17" s="103"/>
      <c r="G17" s="104">
        <f>SUM(D17:F17)</f>
        <v>30000</v>
      </c>
      <c r="H17" s="105">
        <v>0.3</v>
      </c>
      <c r="I17" s="222">
        <f>10000+15000</f>
        <v>25000</v>
      </c>
      <c r="J17" s="179" t="s">
        <v>40</v>
      </c>
      <c r="K17" s="107"/>
      <c r="L17" s="194"/>
    </row>
    <row r="18" spans="1:12" ht="89.1" customHeight="1" thickBot="1" x14ac:dyDescent="0.3">
      <c r="A18" s="114"/>
      <c r="B18" s="100" t="s">
        <v>41</v>
      </c>
      <c r="C18" s="94" t="s">
        <v>42</v>
      </c>
      <c r="D18" s="102">
        <v>20000</v>
      </c>
      <c r="E18" s="103">
        <v>10000</v>
      </c>
      <c r="F18" s="103">
        <v>0</v>
      </c>
      <c r="G18" s="104">
        <f t="shared" ref="G18:G24" si="1">SUM(D18:F18)</f>
        <v>30000</v>
      </c>
      <c r="H18" s="105">
        <v>0.3</v>
      </c>
      <c r="I18" s="222">
        <v>15000</v>
      </c>
      <c r="J18" s="179" t="s">
        <v>40</v>
      </c>
      <c r="K18" s="107"/>
      <c r="L18" s="194"/>
    </row>
    <row r="19" spans="1:12" ht="82.5" customHeight="1" thickBot="1" x14ac:dyDescent="0.3">
      <c r="A19" s="114"/>
      <c r="B19" s="100" t="s">
        <v>43</v>
      </c>
      <c r="C19" s="101" t="s">
        <v>44</v>
      </c>
      <c r="D19" s="102">
        <v>50000</v>
      </c>
      <c r="E19" s="103">
        <v>20000</v>
      </c>
      <c r="F19" s="103">
        <v>0</v>
      </c>
      <c r="G19" s="104">
        <f t="shared" si="1"/>
        <v>70000</v>
      </c>
      <c r="H19" s="105">
        <v>0.3</v>
      </c>
      <c r="I19" s="222">
        <v>5938</v>
      </c>
      <c r="J19" s="179" t="s">
        <v>40</v>
      </c>
      <c r="K19" s="107"/>
      <c r="L19" s="194"/>
    </row>
    <row r="20" spans="1:12" ht="72" customHeight="1" thickBot="1" x14ac:dyDescent="0.3">
      <c r="A20" s="114"/>
      <c r="B20" s="100" t="s">
        <v>45</v>
      </c>
      <c r="C20" s="101" t="s">
        <v>46</v>
      </c>
      <c r="D20" s="102"/>
      <c r="E20" s="192">
        <v>25000</v>
      </c>
      <c r="F20" s="103"/>
      <c r="G20" s="104">
        <f t="shared" si="1"/>
        <v>25000</v>
      </c>
      <c r="H20" s="112">
        <v>1</v>
      </c>
      <c r="I20" s="222">
        <v>13098</v>
      </c>
      <c r="J20" s="179" t="s">
        <v>47</v>
      </c>
      <c r="K20" s="107"/>
      <c r="L20" s="194"/>
    </row>
    <row r="21" spans="1:12" ht="15.95" hidden="1" customHeight="1" thickBot="1" x14ac:dyDescent="0.3">
      <c r="A21" s="114"/>
      <c r="B21" s="100" t="s">
        <v>48</v>
      </c>
      <c r="C21" s="101"/>
      <c r="D21" s="102"/>
      <c r="E21" s="103"/>
      <c r="F21" s="103"/>
      <c r="G21" s="104">
        <f t="shared" si="1"/>
        <v>0</v>
      </c>
      <c r="H21" s="105">
        <v>0</v>
      </c>
      <c r="I21" s="222"/>
      <c r="J21" s="106"/>
      <c r="K21" s="107"/>
      <c r="L21" s="194"/>
    </row>
    <row r="22" spans="1:12" ht="15.75" hidden="1" x14ac:dyDescent="0.25">
      <c r="A22" s="114"/>
      <c r="B22" s="108" t="s">
        <v>49</v>
      </c>
      <c r="C22" s="109"/>
      <c r="D22" s="103"/>
      <c r="E22" s="103"/>
      <c r="F22" s="103"/>
      <c r="G22" s="104">
        <f t="shared" si="1"/>
        <v>0</v>
      </c>
      <c r="H22" s="105"/>
      <c r="I22" s="222"/>
      <c r="J22" s="106"/>
      <c r="K22" s="107"/>
      <c r="L22" s="194"/>
    </row>
    <row r="23" spans="1:12" ht="15.75" hidden="1" x14ac:dyDescent="0.25">
      <c r="A23" s="114"/>
      <c r="B23" s="108" t="s">
        <v>50</v>
      </c>
      <c r="C23" s="111"/>
      <c r="D23" s="106"/>
      <c r="E23" s="106"/>
      <c r="F23" s="106"/>
      <c r="G23" s="104">
        <f t="shared" si="1"/>
        <v>0</v>
      </c>
      <c r="H23" s="112"/>
      <c r="I23" s="222"/>
      <c r="J23" s="106"/>
      <c r="K23" s="113"/>
      <c r="L23" s="194"/>
    </row>
    <row r="24" spans="1:12" ht="15.75" hidden="1" x14ac:dyDescent="0.25">
      <c r="A24" s="114"/>
      <c r="B24" s="108" t="s">
        <v>51</v>
      </c>
      <c r="C24" s="111"/>
      <c r="D24" s="106"/>
      <c r="E24" s="106"/>
      <c r="F24" s="106"/>
      <c r="G24" s="104">
        <f t="shared" si="1"/>
        <v>0</v>
      </c>
      <c r="H24" s="112"/>
      <c r="I24" s="222"/>
      <c r="J24" s="106"/>
      <c r="K24" s="113"/>
      <c r="L24" s="194"/>
    </row>
    <row r="25" spans="1:12" ht="15.75" x14ac:dyDescent="0.25">
      <c r="A25" s="114"/>
      <c r="B25" s="95"/>
      <c r="C25" s="99" t="s">
        <v>35</v>
      </c>
      <c r="D25" s="117">
        <f>SUM(D17:D24)</f>
        <v>85000</v>
      </c>
      <c r="E25" s="117">
        <f>SUM(E17:E24)</f>
        <v>70000</v>
      </c>
      <c r="F25" s="117">
        <f>SUM(F17:F24)</f>
        <v>0</v>
      </c>
      <c r="G25" s="117">
        <f>SUM(G17:G24)</f>
        <v>155000</v>
      </c>
      <c r="H25" s="115">
        <f>(H17*G17)+(H18*G18)+(H19*G19)+(H20*G20)+(H21*G21)+(H22*G22)+(H23*G23)+(H24*G24)</f>
        <v>64000</v>
      </c>
      <c r="I25" s="223">
        <f>SUM(I17:I24)</f>
        <v>59036</v>
      </c>
      <c r="J25" s="116"/>
      <c r="K25" s="113"/>
      <c r="L25" s="20"/>
    </row>
    <row r="26" spans="1:12" ht="14.1" hidden="1" customHeight="1" thickBot="1" x14ac:dyDescent="0.3">
      <c r="A26" s="114"/>
      <c r="B26" s="99" t="s">
        <v>52</v>
      </c>
      <c r="C26" s="261"/>
      <c r="D26" s="256"/>
      <c r="E26" s="256"/>
      <c r="F26" s="256"/>
      <c r="G26" s="256"/>
      <c r="H26" s="256"/>
      <c r="I26" s="256"/>
      <c r="J26" s="256"/>
      <c r="K26" s="257"/>
      <c r="L26" s="19"/>
    </row>
    <row r="27" spans="1:12" ht="16.5" hidden="1" thickBot="1" x14ac:dyDescent="0.3">
      <c r="A27" s="114"/>
      <c r="B27" s="108" t="s">
        <v>53</v>
      </c>
      <c r="C27" s="101"/>
      <c r="D27" s="103"/>
      <c r="E27" s="103">
        <v>0</v>
      </c>
      <c r="F27" s="103">
        <v>0</v>
      </c>
      <c r="G27" s="104">
        <f>SUM(D27:F27)</f>
        <v>0</v>
      </c>
      <c r="H27" s="105">
        <v>0.3</v>
      </c>
      <c r="I27" s="222"/>
      <c r="J27" s="106"/>
      <c r="K27" s="107"/>
      <c r="L27" s="194"/>
    </row>
    <row r="28" spans="1:12" ht="15.75" hidden="1" x14ac:dyDescent="0.25">
      <c r="A28" s="114"/>
      <c r="B28" s="100" t="s">
        <v>54</v>
      </c>
      <c r="C28" s="118"/>
      <c r="D28" s="102"/>
      <c r="E28" s="103">
        <v>0</v>
      </c>
      <c r="F28" s="103">
        <v>0</v>
      </c>
      <c r="G28" s="104">
        <f t="shared" ref="G28:G34" si="2">SUM(D28:F28)</f>
        <v>0</v>
      </c>
      <c r="H28" s="105">
        <v>0</v>
      </c>
      <c r="I28" s="222"/>
      <c r="J28" s="106"/>
      <c r="K28" s="107"/>
      <c r="L28" s="194"/>
    </row>
    <row r="29" spans="1:12" ht="15.75" hidden="1" x14ac:dyDescent="0.25">
      <c r="A29" s="114"/>
      <c r="B29" s="100" t="s">
        <v>55</v>
      </c>
      <c r="C29" s="110"/>
      <c r="D29" s="102"/>
      <c r="E29" s="103"/>
      <c r="F29" s="103">
        <v>0</v>
      </c>
      <c r="G29" s="104">
        <f t="shared" si="2"/>
        <v>0</v>
      </c>
      <c r="H29" s="105">
        <v>0.3</v>
      </c>
      <c r="I29" s="222"/>
      <c r="J29" s="106"/>
      <c r="K29" s="107"/>
      <c r="L29" s="194"/>
    </row>
    <row r="30" spans="1:12" ht="15.75" hidden="1" x14ac:dyDescent="0.25">
      <c r="A30" s="114"/>
      <c r="B30" s="108" t="s">
        <v>56</v>
      </c>
      <c r="C30" s="110"/>
      <c r="D30" s="103">
        <v>0</v>
      </c>
      <c r="E30" s="103">
        <v>0</v>
      </c>
      <c r="F30" s="103">
        <v>0</v>
      </c>
      <c r="G30" s="104">
        <f t="shared" si="2"/>
        <v>0</v>
      </c>
      <c r="H30" s="105">
        <v>0</v>
      </c>
      <c r="I30" s="222"/>
      <c r="J30" s="106"/>
      <c r="K30" s="107"/>
      <c r="L30" s="194"/>
    </row>
    <row r="31" spans="1:12" s="15" customFormat="1" ht="15.75" hidden="1" x14ac:dyDescent="0.25">
      <c r="A31" s="114"/>
      <c r="B31" s="108" t="s">
        <v>57</v>
      </c>
      <c r="C31" s="110"/>
      <c r="D31" s="103"/>
      <c r="E31" s="103"/>
      <c r="F31" s="103"/>
      <c r="G31" s="104">
        <f t="shared" si="2"/>
        <v>0</v>
      </c>
      <c r="H31" s="105"/>
      <c r="I31" s="222"/>
      <c r="J31" s="106"/>
      <c r="K31" s="107"/>
      <c r="L31" s="194"/>
    </row>
    <row r="32" spans="1:12" s="15" customFormat="1" ht="15.75" hidden="1" x14ac:dyDescent="0.25">
      <c r="A32" s="114"/>
      <c r="B32" s="108" t="s">
        <v>58</v>
      </c>
      <c r="C32" s="110"/>
      <c r="D32" s="103"/>
      <c r="E32" s="103"/>
      <c r="F32" s="103"/>
      <c r="G32" s="104">
        <f t="shared" si="2"/>
        <v>0</v>
      </c>
      <c r="H32" s="105"/>
      <c r="I32" s="222"/>
      <c r="J32" s="106"/>
      <c r="K32" s="107"/>
      <c r="L32" s="194"/>
    </row>
    <row r="33" spans="1:12" s="15" customFormat="1" ht="15.75" hidden="1" x14ac:dyDescent="0.25">
      <c r="A33" s="95"/>
      <c r="B33" s="108" t="s">
        <v>59</v>
      </c>
      <c r="C33" s="111"/>
      <c r="D33" s="106"/>
      <c r="E33" s="106"/>
      <c r="F33" s="106"/>
      <c r="G33" s="104">
        <f t="shared" si="2"/>
        <v>0</v>
      </c>
      <c r="H33" s="112"/>
      <c r="I33" s="222"/>
      <c r="J33" s="106"/>
      <c r="K33" s="113"/>
      <c r="L33" s="194"/>
    </row>
    <row r="34" spans="1:12" ht="15.75" hidden="1" x14ac:dyDescent="0.25">
      <c r="A34" s="95"/>
      <c r="B34" s="108" t="s">
        <v>60</v>
      </c>
      <c r="C34" s="111"/>
      <c r="D34" s="106"/>
      <c r="E34" s="106"/>
      <c r="F34" s="106"/>
      <c r="G34" s="104">
        <f t="shared" si="2"/>
        <v>0</v>
      </c>
      <c r="H34" s="112"/>
      <c r="I34" s="222"/>
      <c r="J34" s="106"/>
      <c r="K34" s="113"/>
      <c r="L34" s="194"/>
    </row>
    <row r="35" spans="1:12" ht="15.75" hidden="1" x14ac:dyDescent="0.25">
      <c r="A35" s="95"/>
      <c r="B35" s="95"/>
      <c r="C35" s="99" t="s">
        <v>35</v>
      </c>
      <c r="D35" s="117">
        <f>SUM(D27:D34)</f>
        <v>0</v>
      </c>
      <c r="E35" s="117">
        <f>SUM(E27:E34)</f>
        <v>0</v>
      </c>
      <c r="F35" s="117">
        <f>SUM(F27:F34)</f>
        <v>0</v>
      </c>
      <c r="G35" s="117">
        <f>SUM(G27:G34)</f>
        <v>0</v>
      </c>
      <c r="H35" s="115">
        <f>(H27*G27)+(H28*G28)+(H29*G29)+(H30*G30)+(H31*G31)+(H32*G32)+(H33*G33)+(H34*G34)</f>
        <v>0</v>
      </c>
      <c r="I35" s="223">
        <f>SUM(I27:I34)</f>
        <v>0</v>
      </c>
      <c r="J35" s="116"/>
      <c r="K35" s="113"/>
      <c r="L35" s="20"/>
    </row>
    <row r="36" spans="1:12" ht="18.95" hidden="1" customHeight="1" x14ac:dyDescent="0.25">
      <c r="A36" s="95"/>
      <c r="B36" s="99" t="s">
        <v>61</v>
      </c>
      <c r="C36" s="261"/>
      <c r="D36" s="256"/>
      <c r="E36" s="256"/>
      <c r="F36" s="256"/>
      <c r="G36" s="256"/>
      <c r="H36" s="256"/>
      <c r="I36" s="256"/>
      <c r="J36" s="256"/>
      <c r="K36" s="257"/>
      <c r="L36" s="19"/>
    </row>
    <row r="37" spans="1:12" ht="18.95" hidden="1" customHeight="1" thickBot="1" x14ac:dyDescent="0.3">
      <c r="A37" s="95"/>
      <c r="B37" s="100" t="s">
        <v>62</v>
      </c>
      <c r="C37" s="110"/>
      <c r="D37" s="102">
        <v>0</v>
      </c>
      <c r="E37" s="103"/>
      <c r="F37" s="103">
        <v>0</v>
      </c>
      <c r="G37" s="104">
        <f>SUM(D37:F37)</f>
        <v>0</v>
      </c>
      <c r="H37" s="105">
        <v>1</v>
      </c>
      <c r="I37" s="222"/>
      <c r="J37" s="106"/>
      <c r="K37" s="107"/>
      <c r="L37" s="194"/>
    </row>
    <row r="38" spans="1:12" ht="20.100000000000001" hidden="1" customHeight="1" thickBot="1" x14ac:dyDescent="0.3">
      <c r="A38" s="95"/>
      <c r="B38" s="100" t="s">
        <v>63</v>
      </c>
      <c r="C38" s="101"/>
      <c r="D38" s="102">
        <v>0</v>
      </c>
      <c r="E38" s="103"/>
      <c r="F38" s="103">
        <v>0</v>
      </c>
      <c r="G38" s="104">
        <f t="shared" ref="G38:G44" si="3">SUM(D38:F38)</f>
        <v>0</v>
      </c>
      <c r="H38" s="105">
        <v>1</v>
      </c>
      <c r="I38" s="222"/>
      <c r="J38" s="106"/>
      <c r="K38" s="107"/>
      <c r="L38" s="194"/>
    </row>
    <row r="39" spans="1:12" ht="15" hidden="1" customHeight="1" x14ac:dyDescent="0.25">
      <c r="A39" s="95"/>
      <c r="B39" s="108" t="s">
        <v>64</v>
      </c>
      <c r="C39" s="118"/>
      <c r="D39" s="103">
        <v>0</v>
      </c>
      <c r="E39" s="103">
        <v>0</v>
      </c>
      <c r="F39" s="103">
        <v>0</v>
      </c>
      <c r="G39" s="104">
        <f t="shared" si="3"/>
        <v>0</v>
      </c>
      <c r="H39" s="105">
        <v>0</v>
      </c>
      <c r="I39" s="222"/>
      <c r="J39" s="106"/>
      <c r="K39" s="107"/>
      <c r="L39" s="194"/>
    </row>
    <row r="40" spans="1:12" ht="17.100000000000001" hidden="1" customHeight="1" x14ac:dyDescent="0.25">
      <c r="A40" s="95"/>
      <c r="B40" s="108" t="s">
        <v>65</v>
      </c>
      <c r="C40" s="110"/>
      <c r="D40" s="103">
        <v>0</v>
      </c>
      <c r="E40" s="103">
        <v>0</v>
      </c>
      <c r="F40" s="103">
        <v>0</v>
      </c>
      <c r="G40" s="104">
        <f t="shared" si="3"/>
        <v>0</v>
      </c>
      <c r="H40" s="105">
        <v>0</v>
      </c>
      <c r="I40" s="222"/>
      <c r="J40" s="106"/>
      <c r="K40" s="107"/>
      <c r="L40" s="194"/>
    </row>
    <row r="41" spans="1:12" ht="15.75" hidden="1" x14ac:dyDescent="0.25">
      <c r="A41" s="95"/>
      <c r="B41" s="108" t="s">
        <v>66</v>
      </c>
      <c r="C41" s="110"/>
      <c r="D41" s="103">
        <v>0</v>
      </c>
      <c r="E41" s="103">
        <v>0</v>
      </c>
      <c r="F41" s="103">
        <v>0</v>
      </c>
      <c r="G41" s="104">
        <f t="shared" si="3"/>
        <v>0</v>
      </c>
      <c r="H41" s="105">
        <v>0</v>
      </c>
      <c r="I41" s="222"/>
      <c r="J41" s="106"/>
      <c r="K41" s="107"/>
      <c r="L41" s="194"/>
    </row>
    <row r="42" spans="1:12" ht="15.75" hidden="1" x14ac:dyDescent="0.25">
      <c r="A42" s="114"/>
      <c r="B42" s="108" t="s">
        <v>67</v>
      </c>
      <c r="C42" s="110"/>
      <c r="D42" s="103"/>
      <c r="E42" s="103"/>
      <c r="F42" s="103"/>
      <c r="G42" s="104">
        <f t="shared" si="3"/>
        <v>0</v>
      </c>
      <c r="H42" s="105"/>
      <c r="I42" s="222"/>
      <c r="J42" s="106"/>
      <c r="K42" s="107"/>
      <c r="L42" s="194"/>
    </row>
    <row r="43" spans="1:12" s="15" customFormat="1" ht="15.75" hidden="1" x14ac:dyDescent="0.25">
      <c r="A43" s="95"/>
      <c r="B43" s="108" t="s">
        <v>68</v>
      </c>
      <c r="C43" s="111"/>
      <c r="D43" s="106"/>
      <c r="E43" s="106"/>
      <c r="F43" s="106"/>
      <c r="G43" s="104">
        <f t="shared" si="3"/>
        <v>0</v>
      </c>
      <c r="H43" s="112"/>
      <c r="I43" s="222"/>
      <c r="J43" s="106"/>
      <c r="K43" s="113"/>
      <c r="L43" s="194"/>
    </row>
    <row r="44" spans="1:12" ht="15.75" hidden="1" x14ac:dyDescent="0.25">
      <c r="A44" s="95"/>
      <c r="B44" s="108" t="s">
        <v>69</v>
      </c>
      <c r="C44" s="111"/>
      <c r="D44" s="106"/>
      <c r="E44" s="106"/>
      <c r="F44" s="106"/>
      <c r="G44" s="104">
        <f t="shared" si="3"/>
        <v>0</v>
      </c>
      <c r="H44" s="112"/>
      <c r="I44" s="222"/>
      <c r="J44" s="106"/>
      <c r="K44" s="113"/>
      <c r="L44" s="194"/>
    </row>
    <row r="45" spans="1:12" ht="15.75" hidden="1" x14ac:dyDescent="0.25">
      <c r="A45" s="95"/>
      <c r="B45" s="95"/>
      <c r="C45" s="99" t="s">
        <v>35</v>
      </c>
      <c r="D45" s="115">
        <f>SUM(D37:D44)</f>
        <v>0</v>
      </c>
      <c r="E45" s="115">
        <f>SUM(E37:E44)</f>
        <v>0</v>
      </c>
      <c r="F45" s="115">
        <f>SUM(F37:F44)</f>
        <v>0</v>
      </c>
      <c r="G45" s="115">
        <f>SUM(G37:G44)</f>
        <v>0</v>
      </c>
      <c r="H45" s="115">
        <f>(H37*G37)+(H38*G38)+(H39*G39)+(H40*G40)+(H41*G41)+(H42*G42)+(H43*G43)+(H44*G44)</f>
        <v>0</v>
      </c>
      <c r="I45" s="223">
        <f>SUM(I37:I44)</f>
        <v>0</v>
      </c>
      <c r="J45" s="116"/>
      <c r="K45" s="113"/>
      <c r="L45" s="20"/>
    </row>
    <row r="46" spans="1:12" ht="15.75" x14ac:dyDescent="0.25">
      <c r="B46" s="119"/>
      <c r="C46" s="120"/>
      <c r="D46" s="121"/>
      <c r="E46" s="121"/>
      <c r="F46" s="121"/>
      <c r="G46" s="121"/>
      <c r="H46" s="121"/>
      <c r="I46" s="224"/>
      <c r="J46" s="121"/>
      <c r="K46" s="121"/>
      <c r="L46" s="194"/>
    </row>
    <row r="47" spans="1:12" ht="38.1" customHeight="1" x14ac:dyDescent="0.25">
      <c r="B47" s="99" t="s">
        <v>70</v>
      </c>
      <c r="C47" s="258" t="s">
        <v>71</v>
      </c>
      <c r="D47" s="259"/>
      <c r="E47" s="259"/>
      <c r="F47" s="259"/>
      <c r="G47" s="259"/>
      <c r="H47" s="259"/>
      <c r="I47" s="259"/>
      <c r="J47" s="259"/>
      <c r="K47" s="260"/>
      <c r="L47" s="6"/>
    </row>
    <row r="48" spans="1:12" ht="51" customHeight="1" x14ac:dyDescent="0.25">
      <c r="B48" s="99" t="s">
        <v>72</v>
      </c>
      <c r="C48" s="265" t="s">
        <v>73</v>
      </c>
      <c r="D48" s="247"/>
      <c r="E48" s="247"/>
      <c r="F48" s="247"/>
      <c r="G48" s="247"/>
      <c r="H48" s="247"/>
      <c r="I48" s="247"/>
      <c r="J48" s="247"/>
      <c r="K48" s="248"/>
      <c r="L48" s="19"/>
    </row>
    <row r="49" spans="1:12" ht="128.1" customHeight="1" x14ac:dyDescent="0.25">
      <c r="B49" s="100" t="s">
        <v>74</v>
      </c>
      <c r="C49" s="178" t="s">
        <v>75</v>
      </c>
      <c r="D49" s="102">
        <v>25000</v>
      </c>
      <c r="E49" s="103"/>
      <c r="F49" s="103">
        <v>0</v>
      </c>
      <c r="G49" s="104">
        <f>SUM(D49:F49)</f>
        <v>25000</v>
      </c>
      <c r="H49" s="105">
        <v>0.3</v>
      </c>
      <c r="I49" s="222">
        <v>20000</v>
      </c>
      <c r="J49" s="179" t="s">
        <v>76</v>
      </c>
      <c r="K49" s="107"/>
      <c r="L49" s="194"/>
    </row>
    <row r="50" spans="1:12" ht="132" customHeight="1" x14ac:dyDescent="0.25">
      <c r="B50" s="100" t="s">
        <v>77</v>
      </c>
      <c r="C50" s="178" t="s">
        <v>78</v>
      </c>
      <c r="D50" s="102">
        <v>25000</v>
      </c>
      <c r="E50" s="103">
        <v>25000</v>
      </c>
      <c r="F50" s="103">
        <v>0</v>
      </c>
      <c r="G50" s="104">
        <f t="shared" ref="G50:G56" si="4">SUM(D50:F50)</f>
        <v>50000</v>
      </c>
      <c r="H50" s="105">
        <v>0.3</v>
      </c>
      <c r="I50" s="222">
        <v>20000</v>
      </c>
      <c r="J50" s="179" t="s">
        <v>40</v>
      </c>
      <c r="K50" s="107"/>
      <c r="L50" s="194"/>
    </row>
    <row r="51" spans="1:12" ht="33" hidden="1" customHeight="1" x14ac:dyDescent="0.25">
      <c r="B51" s="100" t="s">
        <v>79</v>
      </c>
      <c r="C51" s="110"/>
      <c r="D51" s="102"/>
      <c r="E51" s="103"/>
      <c r="F51" s="103"/>
      <c r="G51" s="104">
        <f t="shared" si="4"/>
        <v>0</v>
      </c>
      <c r="H51" s="105">
        <v>0.3</v>
      </c>
      <c r="I51" s="222"/>
      <c r="J51" s="106"/>
      <c r="K51" s="107"/>
      <c r="L51" s="194"/>
    </row>
    <row r="52" spans="1:12" ht="36" hidden="1" customHeight="1" x14ac:dyDescent="0.25">
      <c r="B52" s="100" t="s">
        <v>80</v>
      </c>
      <c r="C52" s="110"/>
      <c r="D52" s="102"/>
      <c r="E52" s="103"/>
      <c r="F52" s="103"/>
      <c r="G52" s="104">
        <f t="shared" si="4"/>
        <v>0</v>
      </c>
      <c r="H52" s="105">
        <v>0</v>
      </c>
      <c r="I52" s="222"/>
      <c r="J52" s="106"/>
      <c r="K52" s="107"/>
      <c r="L52" s="194"/>
    </row>
    <row r="53" spans="1:12" ht="15.75" hidden="1" x14ac:dyDescent="0.25">
      <c r="B53" s="108" t="s">
        <v>81</v>
      </c>
      <c r="C53" s="109"/>
      <c r="D53" s="103"/>
      <c r="E53" s="103"/>
      <c r="F53" s="103">
        <v>0</v>
      </c>
      <c r="G53" s="104">
        <f t="shared" si="4"/>
        <v>0</v>
      </c>
      <c r="H53" s="105">
        <v>0</v>
      </c>
      <c r="I53" s="222"/>
      <c r="J53" s="106"/>
      <c r="K53" s="107"/>
      <c r="L53" s="194"/>
    </row>
    <row r="54" spans="1:12" ht="15.75" hidden="1" x14ac:dyDescent="0.25">
      <c r="B54" s="108" t="s">
        <v>82</v>
      </c>
      <c r="C54" s="110"/>
      <c r="D54" s="103"/>
      <c r="E54" s="103"/>
      <c r="F54" s="103"/>
      <c r="G54" s="104">
        <f t="shared" si="4"/>
        <v>0</v>
      </c>
      <c r="H54" s="105"/>
      <c r="I54" s="222"/>
      <c r="J54" s="106"/>
      <c r="K54" s="107"/>
      <c r="L54" s="194"/>
    </row>
    <row r="55" spans="1:12" ht="44.1" hidden="1" customHeight="1" x14ac:dyDescent="0.25">
      <c r="A55" s="15"/>
      <c r="B55" s="108" t="s">
        <v>83</v>
      </c>
      <c r="C55" s="111"/>
      <c r="D55" s="106"/>
      <c r="E55" s="106"/>
      <c r="F55" s="106"/>
      <c r="G55" s="104">
        <f t="shared" si="4"/>
        <v>0</v>
      </c>
      <c r="H55" s="112"/>
      <c r="I55" s="222"/>
      <c r="J55" s="106"/>
      <c r="K55" s="113"/>
      <c r="L55" s="194"/>
    </row>
    <row r="56" spans="1:12" s="15" customFormat="1" ht="31.5" hidden="1" customHeight="1" x14ac:dyDescent="0.25">
      <c r="B56" s="108" t="s">
        <v>84</v>
      </c>
      <c r="C56" s="111"/>
      <c r="D56" s="106"/>
      <c r="E56" s="106"/>
      <c r="F56" s="106"/>
      <c r="G56" s="104">
        <f t="shared" si="4"/>
        <v>0</v>
      </c>
      <c r="H56" s="112"/>
      <c r="I56" s="222"/>
      <c r="J56" s="106"/>
      <c r="K56" s="113"/>
      <c r="L56" s="194"/>
    </row>
    <row r="57" spans="1:12" s="15" customFormat="1" ht="54.6" customHeight="1" x14ac:dyDescent="0.25">
      <c r="A57" s="14"/>
      <c r="B57" s="95"/>
      <c r="C57" s="99" t="s">
        <v>35</v>
      </c>
      <c r="D57" s="115">
        <f>SUM(D49:D56)</f>
        <v>50000</v>
      </c>
      <c r="E57" s="115">
        <f>SUM(E49:E56)</f>
        <v>25000</v>
      </c>
      <c r="F57" s="115">
        <f>SUM(F49:F56)</f>
        <v>0</v>
      </c>
      <c r="G57" s="117">
        <f>SUM(G49:G56)</f>
        <v>75000</v>
      </c>
      <c r="H57" s="115">
        <f>(H49*G49)+(H50*G50)+(H51*G51)+(H52*G52)+(H53*G53)+(H54*G54)+(H55*G55)+(H56*G56)</f>
        <v>22500</v>
      </c>
      <c r="I57" s="223">
        <f>SUM(I49:I56)</f>
        <v>40000</v>
      </c>
      <c r="J57" s="116"/>
      <c r="K57" s="113"/>
      <c r="L57" s="20"/>
    </row>
    <row r="58" spans="1:12" ht="36.950000000000003" customHeight="1" x14ac:dyDescent="0.25">
      <c r="B58" s="99" t="s">
        <v>85</v>
      </c>
      <c r="C58" s="246" t="s">
        <v>86</v>
      </c>
      <c r="D58" s="247"/>
      <c r="E58" s="247"/>
      <c r="F58" s="247"/>
      <c r="G58" s="247"/>
      <c r="H58" s="247"/>
      <c r="I58" s="247"/>
      <c r="J58" s="247"/>
      <c r="K58" s="248"/>
      <c r="L58" s="19"/>
    </row>
    <row r="59" spans="1:12" ht="85.5" customHeight="1" x14ac:dyDescent="0.25">
      <c r="B59" s="108" t="s">
        <v>87</v>
      </c>
      <c r="C59" s="178" t="s">
        <v>88</v>
      </c>
      <c r="D59" s="103">
        <v>20000</v>
      </c>
      <c r="E59" s="103">
        <v>15000</v>
      </c>
      <c r="F59" s="103">
        <v>0</v>
      </c>
      <c r="G59" s="104">
        <f>SUM(D59:F59)</f>
        <v>35000</v>
      </c>
      <c r="H59" s="112">
        <v>0.5</v>
      </c>
      <c r="I59" s="222">
        <f>13300+20000</f>
        <v>33300</v>
      </c>
      <c r="J59" s="179" t="s">
        <v>89</v>
      </c>
      <c r="K59" s="107"/>
      <c r="L59" s="194"/>
    </row>
    <row r="60" spans="1:12" ht="117.6" customHeight="1" x14ac:dyDescent="0.25">
      <c r="B60" s="108" t="s">
        <v>90</v>
      </c>
      <c r="C60" s="178" t="s">
        <v>91</v>
      </c>
      <c r="D60" s="103">
        <v>20000</v>
      </c>
      <c r="E60" s="192">
        <v>20000</v>
      </c>
      <c r="F60" s="103">
        <v>0</v>
      </c>
      <c r="G60" s="104">
        <f t="shared" ref="G60:G66" si="5">SUM(D60:F60)</f>
        <v>40000</v>
      </c>
      <c r="H60" s="105">
        <v>0.5</v>
      </c>
      <c r="I60" s="222">
        <f>15600</f>
        <v>15600</v>
      </c>
      <c r="J60" s="179" t="s">
        <v>92</v>
      </c>
      <c r="K60" s="107"/>
      <c r="L60" s="194"/>
    </row>
    <row r="61" spans="1:12" ht="117" customHeight="1" x14ac:dyDescent="0.25">
      <c r="B61" s="108" t="s">
        <v>93</v>
      </c>
      <c r="C61" s="178" t="s">
        <v>94</v>
      </c>
      <c r="D61" s="103">
        <v>20000</v>
      </c>
      <c r="E61" s="103">
        <v>20000</v>
      </c>
      <c r="F61" s="103">
        <v>0</v>
      </c>
      <c r="G61" s="104">
        <f t="shared" si="5"/>
        <v>40000</v>
      </c>
      <c r="H61" s="105">
        <v>0.5</v>
      </c>
      <c r="I61" s="222">
        <v>10430</v>
      </c>
      <c r="J61" s="179" t="s">
        <v>95</v>
      </c>
      <c r="K61" s="107"/>
      <c r="L61" s="194"/>
    </row>
    <row r="62" spans="1:12" ht="29.1" hidden="1" customHeight="1" x14ac:dyDescent="0.25">
      <c r="B62" s="108" t="s">
        <v>96</v>
      </c>
      <c r="C62" s="110"/>
      <c r="D62" s="103">
        <v>0</v>
      </c>
      <c r="E62" s="103">
        <v>0</v>
      </c>
      <c r="F62" s="103">
        <v>0</v>
      </c>
      <c r="G62" s="104">
        <f t="shared" si="5"/>
        <v>0</v>
      </c>
      <c r="H62" s="105">
        <v>0</v>
      </c>
      <c r="I62" s="222"/>
      <c r="J62" s="106"/>
      <c r="K62" s="107"/>
      <c r="L62" s="194"/>
    </row>
    <row r="63" spans="1:12" ht="15.75" hidden="1" x14ac:dyDescent="0.25">
      <c r="B63" s="108" t="s">
        <v>97</v>
      </c>
      <c r="C63" s="110"/>
      <c r="D63" s="103"/>
      <c r="E63" s="103"/>
      <c r="F63" s="103"/>
      <c r="G63" s="104">
        <f t="shared" si="5"/>
        <v>0</v>
      </c>
      <c r="H63" s="105"/>
      <c r="I63" s="222"/>
      <c r="J63" s="106"/>
      <c r="K63" s="107"/>
      <c r="L63" s="194"/>
    </row>
    <row r="64" spans="1:12" ht="15.75" hidden="1" x14ac:dyDescent="0.25">
      <c r="B64" s="108" t="s">
        <v>98</v>
      </c>
      <c r="C64" s="110"/>
      <c r="D64" s="103"/>
      <c r="E64" s="103"/>
      <c r="F64" s="103"/>
      <c r="G64" s="104">
        <f t="shared" si="5"/>
        <v>0</v>
      </c>
      <c r="H64" s="105"/>
      <c r="I64" s="222"/>
      <c r="J64" s="106"/>
      <c r="K64" s="107"/>
      <c r="L64" s="194"/>
    </row>
    <row r="65" spans="1:12" ht="15.75" hidden="1" x14ac:dyDescent="0.25">
      <c r="B65" s="108" t="s">
        <v>99</v>
      </c>
      <c r="C65" s="111"/>
      <c r="D65" s="106"/>
      <c r="E65" s="106"/>
      <c r="F65" s="106"/>
      <c r="G65" s="104">
        <f t="shared" si="5"/>
        <v>0</v>
      </c>
      <c r="H65" s="112"/>
      <c r="I65" s="222"/>
      <c r="J65" s="106"/>
      <c r="K65" s="113"/>
      <c r="L65" s="194"/>
    </row>
    <row r="66" spans="1:12" ht="15.75" hidden="1" x14ac:dyDescent="0.25">
      <c r="B66" s="108" t="s">
        <v>100</v>
      </c>
      <c r="C66" s="111"/>
      <c r="D66" s="106"/>
      <c r="E66" s="106"/>
      <c r="F66" s="106"/>
      <c r="G66" s="104">
        <f t="shared" si="5"/>
        <v>0</v>
      </c>
      <c r="H66" s="112"/>
      <c r="I66" s="222"/>
      <c r="J66" s="106"/>
      <c r="K66" s="113"/>
      <c r="L66" s="194"/>
    </row>
    <row r="67" spans="1:12" ht="15.75" x14ac:dyDescent="0.25">
      <c r="B67" s="95"/>
      <c r="C67" s="99" t="s">
        <v>35</v>
      </c>
      <c r="D67" s="117">
        <f>SUM(D59:D66)</f>
        <v>60000</v>
      </c>
      <c r="E67" s="117">
        <f>SUM(E59:E66)</f>
        <v>55000</v>
      </c>
      <c r="F67" s="117">
        <f>SUM(F59:F66)</f>
        <v>0</v>
      </c>
      <c r="G67" s="117">
        <f>SUM(G59:G66)</f>
        <v>115000</v>
      </c>
      <c r="H67" s="115">
        <f>(H59*G59)+(H60*G60)+(H61*G61)+(H62*G62)+(H63*G63)+(H64*G64)+(H65*G65)+(H66*G66)</f>
        <v>57500</v>
      </c>
      <c r="I67" s="225">
        <f>SUM(I59:I66)</f>
        <v>59330</v>
      </c>
      <c r="J67" s="122"/>
      <c r="K67" s="113"/>
      <c r="L67" s="20"/>
    </row>
    <row r="68" spans="1:12" ht="51" hidden="1" customHeight="1" x14ac:dyDescent="0.25">
      <c r="B68" s="99" t="s">
        <v>101</v>
      </c>
      <c r="C68" s="255"/>
      <c r="D68" s="256"/>
      <c r="E68" s="256"/>
      <c r="F68" s="256"/>
      <c r="G68" s="256"/>
      <c r="H68" s="256"/>
      <c r="I68" s="256"/>
      <c r="J68" s="256"/>
      <c r="K68" s="257"/>
      <c r="L68" s="19"/>
    </row>
    <row r="69" spans="1:12" ht="107.1" hidden="1" customHeight="1" x14ac:dyDescent="0.25">
      <c r="B69" s="108" t="s">
        <v>102</v>
      </c>
      <c r="C69" s="110"/>
      <c r="D69" s="103"/>
      <c r="E69" s="103">
        <v>0</v>
      </c>
      <c r="F69" s="103">
        <v>0</v>
      </c>
      <c r="G69" s="104">
        <f>SUM(D69:F69)</f>
        <v>0</v>
      </c>
      <c r="H69" s="105">
        <v>0.3</v>
      </c>
      <c r="I69" s="222"/>
      <c r="J69" s="106"/>
      <c r="K69" s="107"/>
      <c r="L69" s="194"/>
    </row>
    <row r="70" spans="1:12" ht="108" hidden="1" customHeight="1" x14ac:dyDescent="0.25">
      <c r="B70" s="108" t="s">
        <v>103</v>
      </c>
      <c r="C70" s="110"/>
      <c r="D70" s="103"/>
      <c r="E70" s="103">
        <v>0</v>
      </c>
      <c r="F70" s="103">
        <v>0</v>
      </c>
      <c r="G70" s="104">
        <f t="shared" ref="G70:G76" si="6">SUM(D70:F70)</f>
        <v>0</v>
      </c>
      <c r="H70" s="105">
        <v>0.3</v>
      </c>
      <c r="I70" s="222"/>
      <c r="J70" s="106"/>
      <c r="K70" s="107"/>
      <c r="L70" s="194"/>
    </row>
    <row r="71" spans="1:12" ht="146.1" hidden="1" customHeight="1" x14ac:dyDescent="0.25">
      <c r="B71" s="108" t="s">
        <v>104</v>
      </c>
      <c r="C71" s="110"/>
      <c r="D71" s="103"/>
      <c r="E71" s="103">
        <v>0</v>
      </c>
      <c r="F71" s="103">
        <v>0</v>
      </c>
      <c r="G71" s="104">
        <f t="shared" si="6"/>
        <v>0</v>
      </c>
      <c r="H71" s="105">
        <v>0.3</v>
      </c>
      <c r="I71" s="222"/>
      <c r="J71" s="106"/>
      <c r="K71" s="107"/>
      <c r="L71" s="194"/>
    </row>
    <row r="72" spans="1:12" ht="189" hidden="1" customHeight="1" x14ac:dyDescent="0.25">
      <c r="A72" s="15"/>
      <c r="B72" s="108" t="s">
        <v>105</v>
      </c>
      <c r="C72" s="109"/>
      <c r="D72" s="103">
        <v>0</v>
      </c>
      <c r="E72" s="103">
        <v>0</v>
      </c>
      <c r="F72" s="103">
        <v>0</v>
      </c>
      <c r="G72" s="104">
        <f t="shared" si="6"/>
        <v>0</v>
      </c>
      <c r="H72" s="105">
        <v>0</v>
      </c>
      <c r="I72" s="222"/>
      <c r="J72" s="106"/>
      <c r="K72" s="107"/>
      <c r="L72" s="194"/>
    </row>
    <row r="73" spans="1:12" s="15" customFormat="1" ht="15.75" hidden="1" x14ac:dyDescent="0.25">
      <c r="A73" s="14"/>
      <c r="B73" s="108" t="s">
        <v>106</v>
      </c>
      <c r="C73" s="110"/>
      <c r="D73" s="103"/>
      <c r="E73" s="103"/>
      <c r="F73" s="103"/>
      <c r="G73" s="104">
        <f t="shared" si="6"/>
        <v>0</v>
      </c>
      <c r="H73" s="105"/>
      <c r="I73" s="222"/>
      <c r="J73" s="106"/>
      <c r="K73" s="107"/>
      <c r="L73" s="194"/>
    </row>
    <row r="74" spans="1:12" ht="15.75" hidden="1" x14ac:dyDescent="0.25">
      <c r="B74" s="108" t="s">
        <v>107</v>
      </c>
      <c r="C74" s="110"/>
      <c r="D74" s="103"/>
      <c r="E74" s="103"/>
      <c r="F74" s="103"/>
      <c r="G74" s="104">
        <f t="shared" si="6"/>
        <v>0</v>
      </c>
      <c r="H74" s="105"/>
      <c r="I74" s="222"/>
      <c r="J74" s="106"/>
      <c r="K74" s="107"/>
      <c r="L74" s="194"/>
    </row>
    <row r="75" spans="1:12" ht="15.75" hidden="1" x14ac:dyDescent="0.25">
      <c r="B75" s="108" t="s">
        <v>108</v>
      </c>
      <c r="C75" s="111"/>
      <c r="D75" s="106"/>
      <c r="E75" s="106"/>
      <c r="F75" s="106"/>
      <c r="G75" s="104">
        <f t="shared" si="6"/>
        <v>0</v>
      </c>
      <c r="H75" s="112"/>
      <c r="I75" s="222"/>
      <c r="J75" s="106"/>
      <c r="K75" s="113"/>
      <c r="L75" s="194"/>
    </row>
    <row r="76" spans="1:12" ht="15.75" hidden="1" x14ac:dyDescent="0.25">
      <c r="B76" s="108" t="s">
        <v>109</v>
      </c>
      <c r="C76" s="111"/>
      <c r="D76" s="106"/>
      <c r="E76" s="106"/>
      <c r="F76" s="106"/>
      <c r="G76" s="104">
        <f t="shared" si="6"/>
        <v>0</v>
      </c>
      <c r="H76" s="112"/>
      <c r="I76" s="222"/>
      <c r="J76" s="106"/>
      <c r="K76" s="113"/>
      <c r="L76" s="194"/>
    </row>
    <row r="77" spans="1:12" ht="15.75" hidden="1" x14ac:dyDescent="0.25">
      <c r="B77" s="95"/>
      <c r="C77" s="99" t="s">
        <v>35</v>
      </c>
      <c r="D77" s="117">
        <f>SUM(D69:D76)</f>
        <v>0</v>
      </c>
      <c r="E77" s="117">
        <f>SUM(E69:E76)</f>
        <v>0</v>
      </c>
      <c r="F77" s="117">
        <f>SUM(F69:F76)</f>
        <v>0</v>
      </c>
      <c r="G77" s="117">
        <f>SUM(G69:G76)</f>
        <v>0</v>
      </c>
      <c r="H77" s="115">
        <f>(H69*G69)+(H70*G70)+(H71*G71)+(H72*G72)+(H73*G73)+(H74*G74)+(H75*G75)+(H76*G76)</f>
        <v>0</v>
      </c>
      <c r="I77" s="225">
        <f>SUM(I69:I76)</f>
        <v>0</v>
      </c>
      <c r="J77" s="122"/>
      <c r="K77" s="113"/>
      <c r="L77" s="20"/>
    </row>
    <row r="78" spans="1:12" ht="44.1" hidden="1" customHeight="1" x14ac:dyDescent="0.25">
      <c r="B78" s="99" t="s">
        <v>110</v>
      </c>
      <c r="C78" s="255"/>
      <c r="D78" s="256"/>
      <c r="E78" s="256"/>
      <c r="F78" s="256"/>
      <c r="G78" s="256"/>
      <c r="H78" s="256"/>
      <c r="I78" s="256"/>
      <c r="J78" s="256"/>
      <c r="K78" s="257"/>
      <c r="L78" s="19"/>
    </row>
    <row r="79" spans="1:12" ht="15.75" hidden="1" x14ac:dyDescent="0.25">
      <c r="B79" s="108" t="s">
        <v>111</v>
      </c>
      <c r="C79" s="110"/>
      <c r="D79" s="103"/>
      <c r="E79" s="103">
        <v>0</v>
      </c>
      <c r="F79" s="103">
        <v>0</v>
      </c>
      <c r="G79" s="104">
        <f>SUM(D79:F79)</f>
        <v>0</v>
      </c>
      <c r="H79" s="105">
        <v>0.3</v>
      </c>
      <c r="I79" s="222"/>
      <c r="J79" s="106"/>
      <c r="K79" s="107"/>
      <c r="L79" s="194"/>
    </row>
    <row r="80" spans="1:12" ht="15.75" hidden="1" x14ac:dyDescent="0.25">
      <c r="B80" s="108" t="s">
        <v>112</v>
      </c>
      <c r="C80" s="110"/>
      <c r="D80" s="103"/>
      <c r="E80" s="103">
        <v>0</v>
      </c>
      <c r="F80" s="103">
        <v>0</v>
      </c>
      <c r="G80" s="104">
        <f t="shared" ref="G80:G86" si="7">SUM(D80:F80)</f>
        <v>0</v>
      </c>
      <c r="H80" s="105">
        <v>0.3</v>
      </c>
      <c r="I80" s="222"/>
      <c r="J80" s="106"/>
      <c r="K80" s="107"/>
      <c r="L80" s="194"/>
    </row>
    <row r="81" spans="1:12" ht="24.95" hidden="1" customHeight="1" x14ac:dyDescent="0.25">
      <c r="B81" s="108" t="s">
        <v>113</v>
      </c>
      <c r="C81" s="110"/>
      <c r="D81" s="103"/>
      <c r="E81" s="103">
        <v>0</v>
      </c>
      <c r="F81" s="103">
        <v>0</v>
      </c>
      <c r="G81" s="104">
        <f t="shared" si="7"/>
        <v>0</v>
      </c>
      <c r="H81" s="105">
        <v>0.3</v>
      </c>
      <c r="I81" s="222"/>
      <c r="J81" s="106"/>
      <c r="K81" s="107"/>
      <c r="L81" s="194"/>
    </row>
    <row r="82" spans="1:12" ht="30" hidden="1" customHeight="1" x14ac:dyDescent="0.25">
      <c r="B82" s="108" t="s">
        <v>114</v>
      </c>
      <c r="C82" s="110"/>
      <c r="D82" s="103"/>
      <c r="E82" s="103">
        <v>0</v>
      </c>
      <c r="F82" s="103">
        <v>0</v>
      </c>
      <c r="G82" s="104">
        <f t="shared" si="7"/>
        <v>0</v>
      </c>
      <c r="H82" s="105">
        <v>0.3</v>
      </c>
      <c r="I82" s="222"/>
      <c r="J82" s="106"/>
      <c r="K82" s="107"/>
      <c r="L82" s="194"/>
    </row>
    <row r="83" spans="1:12" ht="15.75" hidden="1" x14ac:dyDescent="0.25">
      <c r="B83" s="108" t="s">
        <v>115</v>
      </c>
      <c r="C83" s="110"/>
      <c r="D83" s="103"/>
      <c r="E83" s="103"/>
      <c r="F83" s="103"/>
      <c r="G83" s="104">
        <f t="shared" si="7"/>
        <v>0</v>
      </c>
      <c r="H83" s="105">
        <v>0</v>
      </c>
      <c r="I83" s="222"/>
      <c r="J83" s="106"/>
      <c r="K83" s="107"/>
      <c r="L83" s="194"/>
    </row>
    <row r="84" spans="1:12" ht="15.75" hidden="1" x14ac:dyDescent="0.25">
      <c r="B84" s="108" t="s">
        <v>116</v>
      </c>
      <c r="C84" s="110"/>
      <c r="D84" s="103"/>
      <c r="E84" s="103"/>
      <c r="F84" s="103"/>
      <c r="G84" s="104">
        <f t="shared" si="7"/>
        <v>0</v>
      </c>
      <c r="H84" s="105"/>
      <c r="I84" s="222"/>
      <c r="J84" s="106"/>
      <c r="K84" s="107"/>
      <c r="L84" s="194"/>
    </row>
    <row r="85" spans="1:12" ht="15.75" hidden="1" x14ac:dyDescent="0.25">
      <c r="B85" s="108" t="s">
        <v>117</v>
      </c>
      <c r="C85" s="111"/>
      <c r="D85" s="106"/>
      <c r="E85" s="106"/>
      <c r="F85" s="106"/>
      <c r="G85" s="104">
        <f t="shared" si="7"/>
        <v>0</v>
      </c>
      <c r="H85" s="112"/>
      <c r="I85" s="222"/>
      <c r="J85" s="106"/>
      <c r="K85" s="113"/>
      <c r="L85" s="194"/>
    </row>
    <row r="86" spans="1:12" ht="15.75" hidden="1" x14ac:dyDescent="0.25">
      <c r="B86" s="108" t="s">
        <v>118</v>
      </c>
      <c r="C86" s="111"/>
      <c r="D86" s="106"/>
      <c r="E86" s="106"/>
      <c r="F86" s="106"/>
      <c r="G86" s="104">
        <f t="shared" si="7"/>
        <v>0</v>
      </c>
      <c r="H86" s="112"/>
      <c r="I86" s="222"/>
      <c r="J86" s="106"/>
      <c r="K86" s="113"/>
      <c r="L86" s="194"/>
    </row>
    <row r="87" spans="1:12" ht="15.75" hidden="1" x14ac:dyDescent="0.25">
      <c r="B87" s="95"/>
      <c r="C87" s="99" t="s">
        <v>35</v>
      </c>
      <c r="D87" s="115">
        <f>SUM(D79:D86)</f>
        <v>0</v>
      </c>
      <c r="E87" s="115">
        <f>SUM(E79:E86)</f>
        <v>0</v>
      </c>
      <c r="F87" s="115">
        <f>SUM(F79:F86)</f>
        <v>0</v>
      </c>
      <c r="G87" s="115">
        <f>SUM(G79:G86)</f>
        <v>0</v>
      </c>
      <c r="H87" s="115">
        <f>(H79*G79)+(H80*G80)+(H81*G81)+(H82*G82)+(H83*G83)+(H84*G84)+(H85*G85)+(H86*G86)</f>
        <v>0</v>
      </c>
      <c r="I87" s="225">
        <f>SUM(I79:I86)</f>
        <v>0</v>
      </c>
      <c r="J87" s="122"/>
      <c r="K87" s="113"/>
      <c r="L87" s="20"/>
    </row>
    <row r="88" spans="1:12" ht="15.75" customHeight="1" x14ac:dyDescent="0.25">
      <c r="B88" s="123"/>
      <c r="C88" s="119"/>
      <c r="D88" s="124"/>
      <c r="E88" s="124"/>
      <c r="F88" s="124"/>
      <c r="G88" s="124"/>
      <c r="H88" s="124"/>
      <c r="I88" s="226"/>
      <c r="J88" s="124"/>
      <c r="K88" s="119"/>
      <c r="L88" s="1"/>
    </row>
    <row r="89" spans="1:12" ht="51" customHeight="1" x14ac:dyDescent="0.25">
      <c r="A89" s="95"/>
      <c r="B89" s="99" t="s">
        <v>119</v>
      </c>
      <c r="C89" s="258" t="s">
        <v>120</v>
      </c>
      <c r="D89" s="259"/>
      <c r="E89" s="259"/>
      <c r="F89" s="259"/>
      <c r="G89" s="259"/>
      <c r="H89" s="259"/>
      <c r="I89" s="259"/>
      <c r="J89" s="259"/>
      <c r="K89" s="260"/>
      <c r="L89" s="6"/>
    </row>
    <row r="90" spans="1:12" ht="51" customHeight="1" x14ac:dyDescent="0.25">
      <c r="A90" s="95"/>
      <c r="B90" s="99" t="s">
        <v>121</v>
      </c>
      <c r="C90" s="246" t="s">
        <v>122</v>
      </c>
      <c r="D90" s="247"/>
      <c r="E90" s="247"/>
      <c r="F90" s="247"/>
      <c r="G90" s="247"/>
      <c r="H90" s="247"/>
      <c r="I90" s="247"/>
      <c r="J90" s="247"/>
      <c r="K90" s="248"/>
      <c r="L90" s="19"/>
    </row>
    <row r="91" spans="1:12" ht="75.95" customHeight="1" x14ac:dyDescent="0.25">
      <c r="A91" s="95"/>
      <c r="B91" s="108" t="s">
        <v>123</v>
      </c>
      <c r="C91" s="178" t="s">
        <v>124</v>
      </c>
      <c r="D91" s="103"/>
      <c r="E91" s="103">
        <v>0</v>
      </c>
      <c r="F91" s="103">
        <v>66100</v>
      </c>
      <c r="G91" s="104">
        <f>SUM(D91:F91)</f>
        <v>66100</v>
      </c>
      <c r="H91" s="105">
        <v>0.5</v>
      </c>
      <c r="I91" s="239">
        <v>17318.2</v>
      </c>
      <c r="J91" s="106" t="s">
        <v>125</v>
      </c>
      <c r="K91" s="107"/>
      <c r="L91" s="194"/>
    </row>
    <row r="92" spans="1:12" ht="84" customHeight="1" x14ac:dyDescent="0.25">
      <c r="A92" s="95"/>
      <c r="B92" s="108" t="s">
        <v>126</v>
      </c>
      <c r="C92" s="178" t="s">
        <v>127</v>
      </c>
      <c r="D92" s="103"/>
      <c r="E92" s="103"/>
      <c r="F92" s="103">
        <v>32750</v>
      </c>
      <c r="G92" s="104">
        <f t="shared" ref="G92:G95" si="8">SUM(D92:F92)</f>
        <v>32750</v>
      </c>
      <c r="H92" s="105">
        <v>0.3</v>
      </c>
      <c r="I92" s="240">
        <v>952.7</v>
      </c>
      <c r="J92" s="106" t="s">
        <v>128</v>
      </c>
      <c r="K92" s="107"/>
      <c r="L92" s="194"/>
    </row>
    <row r="93" spans="1:12" ht="122.45" customHeight="1" x14ac:dyDescent="0.25">
      <c r="A93" s="95"/>
      <c r="B93" s="108" t="s">
        <v>129</v>
      </c>
      <c r="C93" s="178" t="s">
        <v>130</v>
      </c>
      <c r="D93" s="103"/>
      <c r="E93" s="103"/>
      <c r="F93" s="191">
        <v>124750</v>
      </c>
      <c r="G93" s="104">
        <f t="shared" si="8"/>
        <v>124750</v>
      </c>
      <c r="H93" s="105">
        <v>0.4</v>
      </c>
      <c r="I93" s="240">
        <v>42069.919999999998</v>
      </c>
      <c r="J93" s="106" t="s">
        <v>131</v>
      </c>
      <c r="K93" s="107"/>
      <c r="L93" s="194"/>
    </row>
    <row r="94" spans="1:12" ht="38.25" x14ac:dyDescent="0.25">
      <c r="A94" s="95"/>
      <c r="B94" s="108" t="s">
        <v>132</v>
      </c>
      <c r="C94" s="140" t="s">
        <v>133</v>
      </c>
      <c r="D94" s="103"/>
      <c r="E94" s="103"/>
      <c r="F94" s="103">
        <v>47000</v>
      </c>
      <c r="G94" s="104">
        <f t="shared" si="8"/>
        <v>47000</v>
      </c>
      <c r="H94" s="105">
        <v>0.5</v>
      </c>
      <c r="I94" s="240">
        <v>15233.29</v>
      </c>
      <c r="J94" s="106" t="s">
        <v>134</v>
      </c>
      <c r="K94" s="107"/>
      <c r="L94" s="194"/>
    </row>
    <row r="95" spans="1:12" ht="26.1" customHeight="1" x14ac:dyDescent="0.25">
      <c r="A95" s="95"/>
      <c r="B95" s="108" t="s">
        <v>135</v>
      </c>
      <c r="C95" s="111"/>
      <c r="D95" s="106"/>
      <c r="E95" s="106"/>
      <c r="F95" s="106"/>
      <c r="G95" s="104">
        <f t="shared" si="8"/>
        <v>0</v>
      </c>
      <c r="H95" s="112"/>
      <c r="I95" s="222"/>
      <c r="J95" s="106"/>
      <c r="K95" s="113"/>
      <c r="L95" s="194"/>
    </row>
    <row r="96" spans="1:12" ht="15.75" x14ac:dyDescent="0.25">
      <c r="A96" s="95"/>
      <c r="B96" s="95"/>
      <c r="C96" s="99" t="s">
        <v>35</v>
      </c>
      <c r="D96" s="115">
        <f>SUM(D91:D95)</f>
        <v>0</v>
      </c>
      <c r="E96" s="115">
        <f>SUM(E91:E95)</f>
        <v>0</v>
      </c>
      <c r="F96" s="115">
        <f>SUM(F91:F95)</f>
        <v>270600</v>
      </c>
      <c r="G96" s="117">
        <f>SUM(G91:G95)</f>
        <v>270600</v>
      </c>
      <c r="H96" s="115">
        <f>(H88*G88)+(H89*G89)+(H90*G90)+(H91*G91)+(H92*G92)+(H93*G93)+(H94*G94)+(H95*G95)</f>
        <v>116275</v>
      </c>
      <c r="I96" s="225">
        <f>SUM(I91:I95)</f>
        <v>75574.11</v>
      </c>
      <c r="J96" s="122"/>
      <c r="K96" s="113"/>
      <c r="L96" s="20"/>
    </row>
    <row r="97" spans="1:12" ht="51" customHeight="1" x14ac:dyDescent="0.25">
      <c r="A97" s="95"/>
      <c r="B97" s="99" t="s">
        <v>136</v>
      </c>
      <c r="C97" s="246" t="s">
        <v>137</v>
      </c>
      <c r="D97" s="247"/>
      <c r="E97" s="247"/>
      <c r="F97" s="247"/>
      <c r="G97" s="247"/>
      <c r="H97" s="247"/>
      <c r="I97" s="247"/>
      <c r="J97" s="247"/>
      <c r="K97" s="248"/>
      <c r="L97" s="19"/>
    </row>
    <row r="98" spans="1:12" ht="53.1" customHeight="1" x14ac:dyDescent="0.25">
      <c r="A98" s="95"/>
      <c r="B98" s="108" t="s">
        <v>138</v>
      </c>
      <c r="C98" s="178" t="s">
        <v>139</v>
      </c>
      <c r="D98" s="103">
        <v>20000</v>
      </c>
      <c r="E98" s="103">
        <v>0</v>
      </c>
      <c r="F98" s="103"/>
      <c r="G98" s="104">
        <f>SUM(D98:F98)</f>
        <v>20000</v>
      </c>
      <c r="H98" s="105">
        <v>0.3</v>
      </c>
      <c r="I98" s="222"/>
      <c r="J98" s="106" t="s">
        <v>140</v>
      </c>
      <c r="K98" s="107"/>
      <c r="L98" s="194"/>
    </row>
    <row r="99" spans="1:12" ht="62.1" customHeight="1" x14ac:dyDescent="0.25">
      <c r="A99" s="95"/>
      <c r="B99" s="108" t="s">
        <v>141</v>
      </c>
      <c r="C99" s="178" t="s">
        <v>142</v>
      </c>
      <c r="D99" s="103">
        <v>20000</v>
      </c>
      <c r="E99" s="103">
        <v>15000</v>
      </c>
      <c r="F99" s="103"/>
      <c r="G99" s="104">
        <f t="shared" ref="G99:G105" si="9">SUM(D99:F99)</f>
        <v>35000</v>
      </c>
      <c r="H99" s="105">
        <v>0.3</v>
      </c>
      <c r="I99" s="222">
        <v>8700</v>
      </c>
      <c r="J99" s="106" t="s">
        <v>143</v>
      </c>
      <c r="K99" s="107"/>
      <c r="L99" s="194"/>
    </row>
    <row r="100" spans="1:12" ht="87" customHeight="1" x14ac:dyDescent="0.25">
      <c r="A100" s="95"/>
      <c r="B100" s="108" t="s">
        <v>144</v>
      </c>
      <c r="C100" s="178" t="s">
        <v>145</v>
      </c>
      <c r="D100" s="103">
        <v>525000</v>
      </c>
      <c r="E100" s="192">
        <v>75000</v>
      </c>
      <c r="F100" s="103"/>
      <c r="G100" s="104">
        <f t="shared" si="9"/>
        <v>600000</v>
      </c>
      <c r="H100" s="105">
        <v>0.3</v>
      </c>
      <c r="I100" s="222">
        <f>250000+21945.91</f>
        <v>271945.90999999997</v>
      </c>
      <c r="J100" s="106" t="s">
        <v>146</v>
      </c>
      <c r="K100" s="107"/>
      <c r="L100" s="194"/>
    </row>
    <row r="101" spans="1:12" ht="35.1" hidden="1" customHeight="1" x14ac:dyDescent="0.25">
      <c r="A101" s="95"/>
      <c r="B101" s="108" t="s">
        <v>147</v>
      </c>
      <c r="C101" s="110"/>
      <c r="D101" s="103"/>
      <c r="E101" s="103">
        <v>0</v>
      </c>
      <c r="F101" s="103">
        <v>0</v>
      </c>
      <c r="G101" s="104">
        <f t="shared" si="9"/>
        <v>0</v>
      </c>
      <c r="H101" s="105">
        <v>0.3</v>
      </c>
      <c r="I101" s="222"/>
      <c r="J101" s="106"/>
      <c r="K101" s="107"/>
      <c r="L101" s="194"/>
    </row>
    <row r="102" spans="1:12" ht="15.75" hidden="1" x14ac:dyDescent="0.25">
      <c r="A102" s="95"/>
      <c r="B102" s="108" t="s">
        <v>148</v>
      </c>
      <c r="C102" s="110"/>
      <c r="D102" s="103"/>
      <c r="E102" s="103"/>
      <c r="F102" s="103"/>
      <c r="G102" s="104">
        <f t="shared" si="9"/>
        <v>0</v>
      </c>
      <c r="H102" s="105"/>
      <c r="I102" s="222"/>
      <c r="J102" s="106"/>
      <c r="K102" s="107"/>
      <c r="L102" s="194"/>
    </row>
    <row r="103" spans="1:12" ht="15.75" hidden="1" x14ac:dyDescent="0.25">
      <c r="A103" s="95"/>
      <c r="B103" s="108" t="s">
        <v>149</v>
      </c>
      <c r="C103" s="110"/>
      <c r="D103" s="103"/>
      <c r="E103" s="103"/>
      <c r="F103" s="103"/>
      <c r="G103" s="104">
        <f t="shared" si="9"/>
        <v>0</v>
      </c>
      <c r="H103" s="105"/>
      <c r="I103" s="222"/>
      <c r="J103" s="106"/>
      <c r="K103" s="107"/>
      <c r="L103" s="194"/>
    </row>
    <row r="104" spans="1:12" ht="15.75" hidden="1" x14ac:dyDescent="0.25">
      <c r="A104" s="95"/>
      <c r="B104" s="108" t="s">
        <v>150</v>
      </c>
      <c r="C104" s="111"/>
      <c r="D104" s="106"/>
      <c r="E104" s="106"/>
      <c r="F104" s="106"/>
      <c r="G104" s="104">
        <f t="shared" si="9"/>
        <v>0</v>
      </c>
      <c r="H104" s="112"/>
      <c r="I104" s="222"/>
      <c r="J104" s="106"/>
      <c r="K104" s="113"/>
      <c r="L104" s="194"/>
    </row>
    <row r="105" spans="1:12" ht="15.75" hidden="1" x14ac:dyDescent="0.25">
      <c r="A105" s="95"/>
      <c r="B105" s="108" t="s">
        <v>151</v>
      </c>
      <c r="C105" s="111"/>
      <c r="D105" s="106"/>
      <c r="E105" s="106"/>
      <c r="F105" s="106"/>
      <c r="G105" s="104">
        <f t="shared" si="9"/>
        <v>0</v>
      </c>
      <c r="H105" s="112"/>
      <c r="I105" s="222"/>
      <c r="J105" s="106"/>
      <c r="K105" s="113"/>
      <c r="L105" s="194"/>
    </row>
    <row r="106" spans="1:12" ht="15.75" x14ac:dyDescent="0.25">
      <c r="A106" s="95"/>
      <c r="B106" s="95"/>
      <c r="C106" s="99" t="s">
        <v>35</v>
      </c>
      <c r="D106" s="117">
        <f>SUM(D98:D105)</f>
        <v>565000</v>
      </c>
      <c r="E106" s="117">
        <f>SUM(E98:E105)</f>
        <v>90000</v>
      </c>
      <c r="F106" s="117">
        <f>SUM(F98:F105)</f>
        <v>0</v>
      </c>
      <c r="G106" s="117">
        <f>SUM(G98:G105)</f>
        <v>655000</v>
      </c>
      <c r="H106" s="115">
        <f>(H98*G98)+(H99*G99)+(H100*G100)+(H101*G101)+(H102*G102)+(H103*G103)+(H104*G104)+(H105*G105)</f>
        <v>196500</v>
      </c>
      <c r="I106" s="225">
        <f>SUM(I98:I105)</f>
        <v>280645.90999999997</v>
      </c>
      <c r="J106" s="122"/>
      <c r="K106" s="113"/>
      <c r="L106" s="20"/>
    </row>
    <row r="107" spans="1:12" ht="51" hidden="1" customHeight="1" x14ac:dyDescent="0.25">
      <c r="A107" s="95"/>
      <c r="B107" s="180" t="s">
        <v>152</v>
      </c>
      <c r="C107" s="249" t="s">
        <v>153</v>
      </c>
      <c r="D107" s="250"/>
      <c r="E107" s="250"/>
      <c r="F107" s="250"/>
      <c r="G107" s="250"/>
      <c r="H107" s="250"/>
      <c r="I107" s="250"/>
      <c r="J107" s="250"/>
      <c r="K107" s="251"/>
      <c r="L107" s="19"/>
    </row>
    <row r="108" spans="1:12" ht="51.95" hidden="1" customHeight="1" x14ac:dyDescent="0.25">
      <c r="A108" s="95"/>
      <c r="B108" s="181" t="s">
        <v>154</v>
      </c>
      <c r="C108" s="182" t="s">
        <v>155</v>
      </c>
      <c r="D108" s="183">
        <v>9000</v>
      </c>
      <c r="E108" s="183">
        <v>20000</v>
      </c>
      <c r="F108" s="183"/>
      <c r="G108" s="184">
        <f>SUM(D108:F108)</f>
        <v>29000</v>
      </c>
      <c r="H108" s="185">
        <v>0.5</v>
      </c>
      <c r="I108" s="227"/>
      <c r="J108" s="186"/>
      <c r="K108" s="187"/>
      <c r="L108" s="194"/>
    </row>
    <row r="109" spans="1:12" ht="65.099999999999994" hidden="1" customHeight="1" x14ac:dyDescent="0.25">
      <c r="A109" s="95"/>
      <c r="B109" s="181" t="s">
        <v>156</v>
      </c>
      <c r="C109" s="182" t="s">
        <v>157</v>
      </c>
      <c r="D109" s="183">
        <v>20000</v>
      </c>
      <c r="E109" s="183">
        <v>35000</v>
      </c>
      <c r="F109" s="183"/>
      <c r="G109" s="184">
        <f t="shared" ref="G109:G115" si="10">SUM(D109:F109)</f>
        <v>55000</v>
      </c>
      <c r="H109" s="185">
        <v>0.5</v>
      </c>
      <c r="I109" s="227"/>
      <c r="J109" s="186"/>
      <c r="K109" s="187"/>
      <c r="L109" s="194"/>
    </row>
    <row r="110" spans="1:12" ht="72.95" hidden="1" customHeight="1" x14ac:dyDescent="0.25">
      <c r="A110" s="95"/>
      <c r="B110" s="181" t="s">
        <v>158</v>
      </c>
      <c r="C110" s="182" t="s">
        <v>159</v>
      </c>
      <c r="D110" s="183"/>
      <c r="E110" s="183"/>
      <c r="F110" s="183"/>
      <c r="G110" s="184">
        <f t="shared" si="10"/>
        <v>0</v>
      </c>
      <c r="H110" s="185">
        <v>0.5</v>
      </c>
      <c r="I110" s="227"/>
      <c r="J110" s="186"/>
      <c r="K110" s="187"/>
      <c r="L110" s="194"/>
    </row>
    <row r="111" spans="1:12" ht="27" hidden="1" customHeight="1" x14ac:dyDescent="0.25">
      <c r="A111" s="95"/>
      <c r="B111" s="108" t="s">
        <v>160</v>
      </c>
      <c r="C111" s="109"/>
      <c r="D111" s="103"/>
      <c r="E111" s="103"/>
      <c r="F111" s="103">
        <v>0</v>
      </c>
      <c r="G111" s="104">
        <f t="shared" si="10"/>
        <v>0</v>
      </c>
      <c r="H111" s="105">
        <v>0</v>
      </c>
      <c r="I111" s="228"/>
      <c r="J111" s="110"/>
      <c r="K111" s="107"/>
      <c r="L111" s="194"/>
    </row>
    <row r="112" spans="1:12" ht="15.75" hidden="1" x14ac:dyDescent="0.25">
      <c r="A112" s="95"/>
      <c r="B112" s="108" t="s">
        <v>161</v>
      </c>
      <c r="C112" s="110"/>
      <c r="D112" s="103"/>
      <c r="E112" s="103"/>
      <c r="F112" s="103"/>
      <c r="G112" s="104">
        <f t="shared" si="10"/>
        <v>0</v>
      </c>
      <c r="H112" s="105">
        <v>0</v>
      </c>
      <c r="I112" s="222"/>
      <c r="J112" s="106"/>
      <c r="K112" s="107"/>
      <c r="L112" s="194"/>
    </row>
    <row r="113" spans="1:12" ht="15.75" hidden="1" x14ac:dyDescent="0.25">
      <c r="A113" s="95"/>
      <c r="B113" s="108" t="s">
        <v>162</v>
      </c>
      <c r="C113" s="110"/>
      <c r="D113" s="103"/>
      <c r="E113" s="103"/>
      <c r="F113" s="103"/>
      <c r="G113" s="104">
        <f t="shared" si="10"/>
        <v>0</v>
      </c>
      <c r="H113" s="105"/>
      <c r="I113" s="222"/>
      <c r="J113" s="106"/>
      <c r="K113" s="107"/>
      <c r="L113" s="194"/>
    </row>
    <row r="114" spans="1:12" ht="15.75" hidden="1" x14ac:dyDescent="0.25">
      <c r="A114" s="95"/>
      <c r="B114" s="108" t="s">
        <v>163</v>
      </c>
      <c r="C114" s="111"/>
      <c r="D114" s="106"/>
      <c r="E114" s="106"/>
      <c r="F114" s="106"/>
      <c r="G114" s="104">
        <f t="shared" si="10"/>
        <v>0</v>
      </c>
      <c r="H114" s="112"/>
      <c r="I114" s="222"/>
      <c r="J114" s="106"/>
      <c r="K114" s="113"/>
      <c r="L114" s="194"/>
    </row>
    <row r="115" spans="1:12" ht="15.75" hidden="1" x14ac:dyDescent="0.25">
      <c r="A115" s="95"/>
      <c r="B115" s="108" t="s">
        <v>164</v>
      </c>
      <c r="C115" s="111"/>
      <c r="D115" s="106"/>
      <c r="E115" s="106"/>
      <c r="F115" s="106"/>
      <c r="G115" s="104">
        <f t="shared" si="10"/>
        <v>0</v>
      </c>
      <c r="H115" s="112"/>
      <c r="I115" s="222"/>
      <c r="J115" s="106"/>
      <c r="K115" s="113"/>
      <c r="L115" s="194"/>
    </row>
    <row r="116" spans="1:12" ht="15.75" hidden="1" x14ac:dyDescent="0.25">
      <c r="A116" s="95"/>
      <c r="B116" s="95"/>
      <c r="C116" s="188" t="s">
        <v>35</v>
      </c>
      <c r="D116" s="189">
        <f>SUM(D108:D115)</f>
        <v>29000</v>
      </c>
      <c r="E116" s="189">
        <f>SUM(E108:E115)</f>
        <v>55000</v>
      </c>
      <c r="F116" s="189">
        <f>SUM(F108:F115)</f>
        <v>0</v>
      </c>
      <c r="G116" s="189">
        <f>SUM(G108:G115)</f>
        <v>84000</v>
      </c>
      <c r="H116" s="190">
        <f>(H108*G108)+(H109*G109)+(H110*G110)+(H111*G111)+(H112*G112)+(H113*G113)+(H114*G114)+(H115*G115)</f>
        <v>42000</v>
      </c>
      <c r="I116" s="225">
        <f>SUM(I108:I115)</f>
        <v>0</v>
      </c>
      <c r="J116" s="122"/>
      <c r="K116" s="113"/>
      <c r="L116" s="20"/>
    </row>
    <row r="117" spans="1:12" ht="51" hidden="1" customHeight="1" x14ac:dyDescent="0.25">
      <c r="A117" s="95"/>
      <c r="B117" s="99" t="s">
        <v>165</v>
      </c>
      <c r="C117" s="255"/>
      <c r="D117" s="256"/>
      <c r="E117" s="256"/>
      <c r="F117" s="256"/>
      <c r="G117" s="256"/>
      <c r="H117" s="256"/>
      <c r="I117" s="256"/>
      <c r="J117" s="256"/>
      <c r="K117" s="257"/>
      <c r="L117" s="19"/>
    </row>
    <row r="118" spans="1:12" ht="15.75" hidden="1" x14ac:dyDescent="0.25">
      <c r="A118" s="95"/>
      <c r="B118" s="108" t="s">
        <v>166</v>
      </c>
      <c r="C118" s="110"/>
      <c r="D118" s="103"/>
      <c r="E118" s="103"/>
      <c r="F118" s="103"/>
      <c r="G118" s="104">
        <f>SUM(D118:F118)</f>
        <v>0</v>
      </c>
      <c r="H118" s="105">
        <v>0.3</v>
      </c>
      <c r="I118" s="222"/>
      <c r="J118" s="106"/>
      <c r="K118" s="107"/>
      <c r="L118" s="194"/>
    </row>
    <row r="119" spans="1:12" ht="15.75" hidden="1" x14ac:dyDescent="0.25">
      <c r="A119" s="95"/>
      <c r="B119" s="108" t="s">
        <v>167</v>
      </c>
      <c r="C119" s="110"/>
      <c r="D119" s="103"/>
      <c r="E119" s="103"/>
      <c r="F119" s="103"/>
      <c r="G119" s="104">
        <f t="shared" ref="G119:G125" si="11">SUM(D119:F119)</f>
        <v>0</v>
      </c>
      <c r="H119" s="105">
        <v>0.3</v>
      </c>
      <c r="I119" s="222"/>
      <c r="J119" s="106"/>
      <c r="K119" s="107"/>
      <c r="L119" s="194"/>
    </row>
    <row r="120" spans="1:12" ht="15.75" hidden="1" x14ac:dyDescent="0.25">
      <c r="A120" s="95"/>
      <c r="B120" s="108" t="s">
        <v>168</v>
      </c>
      <c r="C120" s="110"/>
      <c r="D120" s="103"/>
      <c r="E120" s="103"/>
      <c r="F120" s="103"/>
      <c r="G120" s="104">
        <f t="shared" si="11"/>
        <v>0</v>
      </c>
      <c r="H120" s="105">
        <v>1</v>
      </c>
      <c r="I120" s="222"/>
      <c r="J120" s="106"/>
      <c r="K120" s="107"/>
      <c r="L120" s="194"/>
    </row>
    <row r="121" spans="1:12" ht="15.75" hidden="1" x14ac:dyDescent="0.25">
      <c r="A121" s="95"/>
      <c r="B121" s="108" t="s">
        <v>169</v>
      </c>
      <c r="C121" s="109"/>
      <c r="D121" s="103"/>
      <c r="E121" s="103"/>
      <c r="F121" s="103"/>
      <c r="G121" s="104">
        <f t="shared" si="11"/>
        <v>0</v>
      </c>
      <c r="H121" s="105"/>
      <c r="I121" s="222"/>
      <c r="J121" s="106"/>
      <c r="K121" s="107"/>
      <c r="L121" s="194"/>
    </row>
    <row r="122" spans="1:12" ht="15.75" hidden="1" x14ac:dyDescent="0.25">
      <c r="A122" s="95"/>
      <c r="B122" s="108" t="s">
        <v>170</v>
      </c>
      <c r="C122" s="110"/>
      <c r="D122" s="103"/>
      <c r="E122" s="103"/>
      <c r="F122" s="103"/>
      <c r="G122" s="104">
        <f t="shared" si="11"/>
        <v>0</v>
      </c>
      <c r="H122" s="105"/>
      <c r="I122" s="222"/>
      <c r="J122" s="106"/>
      <c r="K122" s="107"/>
      <c r="L122" s="194"/>
    </row>
    <row r="123" spans="1:12" ht="15.75" hidden="1" x14ac:dyDescent="0.25">
      <c r="A123" s="95"/>
      <c r="B123" s="108" t="s">
        <v>171</v>
      </c>
      <c r="C123" s="110"/>
      <c r="D123" s="103"/>
      <c r="E123" s="103"/>
      <c r="F123" s="103"/>
      <c r="G123" s="104">
        <f t="shared" si="11"/>
        <v>0</v>
      </c>
      <c r="H123" s="105"/>
      <c r="I123" s="222"/>
      <c r="J123" s="106"/>
      <c r="K123" s="107"/>
      <c r="L123" s="194"/>
    </row>
    <row r="124" spans="1:12" ht="15.75" hidden="1" x14ac:dyDescent="0.25">
      <c r="A124" s="95"/>
      <c r="B124" s="108" t="s">
        <v>172</v>
      </c>
      <c r="C124" s="111"/>
      <c r="D124" s="106"/>
      <c r="E124" s="106"/>
      <c r="F124" s="106"/>
      <c r="G124" s="104">
        <f t="shared" si="11"/>
        <v>0</v>
      </c>
      <c r="H124" s="112"/>
      <c r="I124" s="222"/>
      <c r="J124" s="106"/>
      <c r="K124" s="113"/>
      <c r="L124" s="194"/>
    </row>
    <row r="125" spans="1:12" ht="15.75" hidden="1" x14ac:dyDescent="0.25">
      <c r="A125" s="95"/>
      <c r="B125" s="108" t="s">
        <v>173</v>
      </c>
      <c r="C125" s="111"/>
      <c r="D125" s="106"/>
      <c r="E125" s="106"/>
      <c r="F125" s="106"/>
      <c r="G125" s="104">
        <f t="shared" si="11"/>
        <v>0</v>
      </c>
      <c r="H125" s="112"/>
      <c r="I125" s="222"/>
      <c r="J125" s="106"/>
      <c r="K125" s="113"/>
      <c r="L125" s="194"/>
    </row>
    <row r="126" spans="1:12" ht="15.75" hidden="1" x14ac:dyDescent="0.25">
      <c r="A126" s="95"/>
      <c r="B126" s="95"/>
      <c r="C126" s="99" t="s">
        <v>35</v>
      </c>
      <c r="D126" s="115">
        <f>SUM(D118:D125)</f>
        <v>0</v>
      </c>
      <c r="E126" s="115">
        <f>SUM(E118:E125)</f>
        <v>0</v>
      </c>
      <c r="F126" s="115">
        <f>SUM(F118:F125)</f>
        <v>0</v>
      </c>
      <c r="G126" s="115">
        <f>SUM(G118:G125)</f>
        <v>0</v>
      </c>
      <c r="H126" s="115">
        <f>(H118*G118)+(H119*G119)+(H120*G120)+(H121*G121)+(H122*G122)+(H123*G123)+(H124*G124)+(H125*G125)</f>
        <v>0</v>
      </c>
      <c r="I126" s="225">
        <f>SUM(I118:I125)</f>
        <v>0</v>
      </c>
      <c r="J126" s="122"/>
      <c r="K126" s="113"/>
      <c r="L126" s="20"/>
    </row>
    <row r="127" spans="1:12" ht="15.75" hidden="1" customHeight="1" x14ac:dyDescent="0.25">
      <c r="A127" s="95"/>
      <c r="B127" s="123"/>
      <c r="C127" s="119"/>
      <c r="D127" s="124"/>
      <c r="E127" s="124"/>
      <c r="F127" s="124"/>
      <c r="G127" s="124"/>
      <c r="H127" s="124"/>
      <c r="I127" s="226"/>
      <c r="J127" s="124"/>
      <c r="K127" s="125"/>
      <c r="L127" s="1"/>
    </row>
    <row r="128" spans="1:12" ht="51" hidden="1" customHeight="1" x14ac:dyDescent="0.25">
      <c r="A128" s="95"/>
      <c r="B128" s="99" t="s">
        <v>174</v>
      </c>
      <c r="C128" s="252"/>
      <c r="D128" s="253"/>
      <c r="E128" s="253"/>
      <c r="F128" s="253"/>
      <c r="G128" s="253"/>
      <c r="H128" s="253"/>
      <c r="I128" s="253"/>
      <c r="J128" s="253"/>
      <c r="K128" s="254"/>
      <c r="L128" s="6"/>
    </row>
    <row r="129" spans="1:12" ht="51" hidden="1" customHeight="1" x14ac:dyDescent="0.25">
      <c r="A129" s="95"/>
      <c r="B129" s="99" t="s">
        <v>175</v>
      </c>
      <c r="C129" s="255"/>
      <c r="D129" s="256"/>
      <c r="E129" s="256"/>
      <c r="F129" s="256"/>
      <c r="G129" s="256"/>
      <c r="H129" s="256"/>
      <c r="I129" s="256"/>
      <c r="J129" s="256"/>
      <c r="K129" s="257"/>
      <c r="L129" s="19"/>
    </row>
    <row r="130" spans="1:12" ht="15.75" hidden="1" x14ac:dyDescent="0.25">
      <c r="A130" s="95"/>
      <c r="B130" s="108" t="s">
        <v>176</v>
      </c>
      <c r="C130" s="110"/>
      <c r="D130" s="103"/>
      <c r="E130" s="103"/>
      <c r="F130" s="103"/>
      <c r="G130" s="104">
        <f>SUM(D130:F130)</f>
        <v>0</v>
      </c>
      <c r="H130" s="105"/>
      <c r="I130" s="222"/>
      <c r="J130" s="106"/>
      <c r="K130" s="107"/>
      <c r="L130" s="194"/>
    </row>
    <row r="131" spans="1:12" ht="15.75" hidden="1" x14ac:dyDescent="0.25">
      <c r="A131" s="95"/>
      <c r="B131" s="108" t="s">
        <v>177</v>
      </c>
      <c r="C131" s="110"/>
      <c r="D131" s="103"/>
      <c r="E131" s="103"/>
      <c r="F131" s="103"/>
      <c r="G131" s="104">
        <f t="shared" ref="G131:G137" si="12">SUM(D131:F131)</f>
        <v>0</v>
      </c>
      <c r="H131" s="105"/>
      <c r="I131" s="222"/>
      <c r="J131" s="106"/>
      <c r="K131" s="107"/>
      <c r="L131" s="194"/>
    </row>
    <row r="132" spans="1:12" ht="15.75" hidden="1" x14ac:dyDescent="0.25">
      <c r="A132" s="95"/>
      <c r="B132" s="108" t="s">
        <v>178</v>
      </c>
      <c r="C132" s="110"/>
      <c r="D132" s="103"/>
      <c r="E132" s="103"/>
      <c r="F132" s="103"/>
      <c r="G132" s="104">
        <f t="shared" si="12"/>
        <v>0</v>
      </c>
      <c r="H132" s="105"/>
      <c r="I132" s="222"/>
      <c r="J132" s="106"/>
      <c r="K132" s="107"/>
      <c r="L132" s="194"/>
    </row>
    <row r="133" spans="1:12" ht="15.75" hidden="1" x14ac:dyDescent="0.25">
      <c r="A133" s="95"/>
      <c r="B133" s="108" t="s">
        <v>179</v>
      </c>
      <c r="C133" s="110"/>
      <c r="D133" s="103"/>
      <c r="E133" s="103"/>
      <c r="F133" s="103"/>
      <c r="G133" s="104">
        <f t="shared" si="12"/>
        <v>0</v>
      </c>
      <c r="H133" s="105"/>
      <c r="I133" s="222"/>
      <c r="J133" s="106"/>
      <c r="K133" s="107"/>
      <c r="L133" s="194"/>
    </row>
    <row r="134" spans="1:12" ht="15.75" hidden="1" x14ac:dyDescent="0.25">
      <c r="A134" s="95"/>
      <c r="B134" s="108" t="s">
        <v>180</v>
      </c>
      <c r="C134" s="110"/>
      <c r="D134" s="103"/>
      <c r="E134" s="103"/>
      <c r="F134" s="103"/>
      <c r="G134" s="104">
        <f t="shared" si="12"/>
        <v>0</v>
      </c>
      <c r="H134" s="105"/>
      <c r="I134" s="222"/>
      <c r="J134" s="106"/>
      <c r="K134" s="107"/>
      <c r="L134" s="194"/>
    </row>
    <row r="135" spans="1:12" ht="15.75" hidden="1" x14ac:dyDescent="0.25">
      <c r="A135" s="95"/>
      <c r="B135" s="108" t="s">
        <v>181</v>
      </c>
      <c r="C135" s="110"/>
      <c r="D135" s="103"/>
      <c r="E135" s="103"/>
      <c r="F135" s="103"/>
      <c r="G135" s="104">
        <f t="shared" si="12"/>
        <v>0</v>
      </c>
      <c r="H135" s="105"/>
      <c r="I135" s="222"/>
      <c r="J135" s="106"/>
      <c r="K135" s="107"/>
      <c r="L135" s="194"/>
    </row>
    <row r="136" spans="1:12" ht="15.75" hidden="1" x14ac:dyDescent="0.25">
      <c r="A136" s="95"/>
      <c r="B136" s="108" t="s">
        <v>182</v>
      </c>
      <c r="C136" s="111"/>
      <c r="D136" s="106"/>
      <c r="E136" s="106"/>
      <c r="F136" s="106"/>
      <c r="G136" s="104">
        <f t="shared" si="12"/>
        <v>0</v>
      </c>
      <c r="H136" s="112"/>
      <c r="I136" s="222"/>
      <c r="J136" s="106"/>
      <c r="K136" s="113"/>
      <c r="L136" s="194"/>
    </row>
    <row r="137" spans="1:12" ht="15.75" hidden="1" x14ac:dyDescent="0.25">
      <c r="A137" s="95"/>
      <c r="B137" s="108" t="s">
        <v>183</v>
      </c>
      <c r="C137" s="111"/>
      <c r="D137" s="106"/>
      <c r="E137" s="106"/>
      <c r="F137" s="106"/>
      <c r="G137" s="104">
        <f t="shared" si="12"/>
        <v>0</v>
      </c>
      <c r="H137" s="112"/>
      <c r="I137" s="222"/>
      <c r="J137" s="106"/>
      <c r="K137" s="113"/>
      <c r="L137" s="194"/>
    </row>
    <row r="138" spans="1:12" ht="15.75" hidden="1" x14ac:dyDescent="0.25">
      <c r="A138" s="95"/>
      <c r="B138" s="95"/>
      <c r="C138" s="99" t="s">
        <v>35</v>
      </c>
      <c r="D138" s="115">
        <f>SUM(D130:D137)</f>
        <v>0</v>
      </c>
      <c r="E138" s="115">
        <f>SUM(E130:E137)</f>
        <v>0</v>
      </c>
      <c r="F138" s="115">
        <f>SUM(F130:F137)</f>
        <v>0</v>
      </c>
      <c r="G138" s="117">
        <f>SUM(G130:G137)</f>
        <v>0</v>
      </c>
      <c r="H138" s="115">
        <f>(H130*G130)+(H131*G131)+(H132*G132)+(H133*G133)+(H134*G134)+(H135*G135)+(H136*G136)+(H137*G137)</f>
        <v>0</v>
      </c>
      <c r="I138" s="225">
        <f>SUM(I130:I137)</f>
        <v>0</v>
      </c>
      <c r="J138" s="122"/>
      <c r="K138" s="113"/>
      <c r="L138" s="20"/>
    </row>
    <row r="139" spans="1:12" ht="51" hidden="1" customHeight="1" x14ac:dyDescent="0.25">
      <c r="A139" s="95"/>
      <c r="B139" s="99" t="s">
        <v>184</v>
      </c>
      <c r="C139" s="255"/>
      <c r="D139" s="256"/>
      <c r="E139" s="256"/>
      <c r="F139" s="256"/>
      <c r="G139" s="256"/>
      <c r="H139" s="256"/>
      <c r="I139" s="256"/>
      <c r="J139" s="256"/>
      <c r="K139" s="257"/>
      <c r="L139" s="19"/>
    </row>
    <row r="140" spans="1:12" ht="15.75" hidden="1" x14ac:dyDescent="0.25">
      <c r="A140" s="95"/>
      <c r="B140" s="108" t="s">
        <v>185</v>
      </c>
      <c r="C140" s="110"/>
      <c r="D140" s="103"/>
      <c r="E140" s="103"/>
      <c r="F140" s="103"/>
      <c r="G140" s="104">
        <f>SUM(D140:F140)</f>
        <v>0</v>
      </c>
      <c r="H140" s="105"/>
      <c r="I140" s="222"/>
      <c r="J140" s="106"/>
      <c r="K140" s="107"/>
      <c r="L140" s="194"/>
    </row>
    <row r="141" spans="1:12" ht="15.75" hidden="1" x14ac:dyDescent="0.25">
      <c r="A141" s="95"/>
      <c r="B141" s="108" t="s">
        <v>186</v>
      </c>
      <c r="C141" s="110"/>
      <c r="D141" s="103"/>
      <c r="E141" s="103"/>
      <c r="F141" s="103"/>
      <c r="G141" s="104">
        <f t="shared" ref="G141:G147" si="13">SUM(D141:F141)</f>
        <v>0</v>
      </c>
      <c r="H141" s="105"/>
      <c r="I141" s="222"/>
      <c r="J141" s="106"/>
      <c r="K141" s="107"/>
      <c r="L141" s="194"/>
    </row>
    <row r="142" spans="1:12" ht="15.75" hidden="1" x14ac:dyDescent="0.25">
      <c r="A142" s="95"/>
      <c r="B142" s="108" t="s">
        <v>187</v>
      </c>
      <c r="C142" s="110"/>
      <c r="D142" s="103"/>
      <c r="E142" s="103"/>
      <c r="F142" s="103"/>
      <c r="G142" s="104">
        <f t="shared" si="13"/>
        <v>0</v>
      </c>
      <c r="H142" s="105"/>
      <c r="I142" s="222"/>
      <c r="J142" s="106"/>
      <c r="K142" s="107"/>
      <c r="L142" s="194"/>
    </row>
    <row r="143" spans="1:12" ht="15.75" hidden="1" x14ac:dyDescent="0.25">
      <c r="A143" s="95"/>
      <c r="B143" s="108" t="s">
        <v>188</v>
      </c>
      <c r="C143" s="110"/>
      <c r="D143" s="103"/>
      <c r="E143" s="103"/>
      <c r="F143" s="103"/>
      <c r="G143" s="104">
        <f t="shared" si="13"/>
        <v>0</v>
      </c>
      <c r="H143" s="105"/>
      <c r="I143" s="222"/>
      <c r="J143" s="106"/>
      <c r="K143" s="107"/>
      <c r="L143" s="194"/>
    </row>
    <row r="144" spans="1:12" ht="15.75" hidden="1" x14ac:dyDescent="0.25">
      <c r="A144" s="95"/>
      <c r="B144" s="108" t="s">
        <v>189</v>
      </c>
      <c r="C144" s="110"/>
      <c r="D144" s="103"/>
      <c r="E144" s="103"/>
      <c r="F144" s="103"/>
      <c r="G144" s="104">
        <f t="shared" si="13"/>
        <v>0</v>
      </c>
      <c r="H144" s="105"/>
      <c r="I144" s="222"/>
      <c r="J144" s="106"/>
      <c r="K144" s="107"/>
      <c r="L144" s="194"/>
    </row>
    <row r="145" spans="1:12" ht="15.75" hidden="1" x14ac:dyDescent="0.25">
      <c r="A145" s="95"/>
      <c r="B145" s="108" t="s">
        <v>190</v>
      </c>
      <c r="C145" s="110"/>
      <c r="D145" s="103"/>
      <c r="E145" s="103"/>
      <c r="F145" s="103"/>
      <c r="G145" s="104">
        <f t="shared" si="13"/>
        <v>0</v>
      </c>
      <c r="H145" s="105"/>
      <c r="I145" s="222"/>
      <c r="J145" s="106"/>
      <c r="K145" s="107"/>
      <c r="L145" s="194"/>
    </row>
    <row r="146" spans="1:12" ht="15.75" hidden="1" x14ac:dyDescent="0.25">
      <c r="A146" s="95"/>
      <c r="B146" s="108" t="s">
        <v>191</v>
      </c>
      <c r="C146" s="111"/>
      <c r="D146" s="106"/>
      <c r="E146" s="106"/>
      <c r="F146" s="106"/>
      <c r="G146" s="104">
        <f t="shared" si="13"/>
        <v>0</v>
      </c>
      <c r="H146" s="112"/>
      <c r="I146" s="222"/>
      <c r="J146" s="106"/>
      <c r="K146" s="113"/>
      <c r="L146" s="194"/>
    </row>
    <row r="147" spans="1:12" ht="15.75" hidden="1" x14ac:dyDescent="0.25">
      <c r="A147" s="95"/>
      <c r="B147" s="108" t="s">
        <v>192</v>
      </c>
      <c r="C147" s="111"/>
      <c r="D147" s="106"/>
      <c r="E147" s="106"/>
      <c r="F147" s="106"/>
      <c r="G147" s="104">
        <f t="shared" si="13"/>
        <v>0</v>
      </c>
      <c r="H147" s="112"/>
      <c r="I147" s="222"/>
      <c r="J147" s="106"/>
      <c r="K147" s="113"/>
      <c r="L147" s="194"/>
    </row>
    <row r="148" spans="1:12" ht="15.75" hidden="1" x14ac:dyDescent="0.25">
      <c r="A148" s="95"/>
      <c r="B148" s="95"/>
      <c r="C148" s="99" t="s">
        <v>35</v>
      </c>
      <c r="D148" s="117">
        <f>SUM(D140:D147)</f>
        <v>0</v>
      </c>
      <c r="E148" s="117">
        <f>SUM(E140:E147)</f>
        <v>0</v>
      </c>
      <c r="F148" s="117">
        <f>SUM(F140:F147)</f>
        <v>0</v>
      </c>
      <c r="G148" s="117">
        <f>SUM(G140:G147)</f>
        <v>0</v>
      </c>
      <c r="H148" s="115">
        <f>(H140*G140)+(H141*G141)+(H142*G142)+(H143*G143)+(H144*G144)+(H145*G145)+(H146*G146)+(H147*G147)</f>
        <v>0</v>
      </c>
      <c r="I148" s="225">
        <f>SUM(I140:I147)</f>
        <v>0</v>
      </c>
      <c r="J148" s="122"/>
      <c r="K148" s="113"/>
      <c r="L148" s="20"/>
    </row>
    <row r="149" spans="1:12" ht="51" hidden="1" customHeight="1" x14ac:dyDescent="0.25">
      <c r="A149" s="95"/>
      <c r="B149" s="99" t="s">
        <v>193</v>
      </c>
      <c r="C149" s="255"/>
      <c r="D149" s="256"/>
      <c r="E149" s="256"/>
      <c r="F149" s="256"/>
      <c r="G149" s="256"/>
      <c r="H149" s="256"/>
      <c r="I149" s="256"/>
      <c r="J149" s="256"/>
      <c r="K149" s="257"/>
      <c r="L149" s="19"/>
    </row>
    <row r="150" spans="1:12" ht="15.75" hidden="1" x14ac:dyDescent="0.25">
      <c r="A150" s="95"/>
      <c r="B150" s="108" t="s">
        <v>194</v>
      </c>
      <c r="C150" s="110"/>
      <c r="D150" s="103"/>
      <c r="E150" s="103"/>
      <c r="F150" s="103"/>
      <c r="G150" s="104">
        <f>SUM(D150:F150)</f>
        <v>0</v>
      </c>
      <c r="H150" s="105"/>
      <c r="I150" s="222"/>
      <c r="J150" s="106"/>
      <c r="K150" s="107"/>
      <c r="L150" s="194"/>
    </row>
    <row r="151" spans="1:12" ht="15.75" hidden="1" x14ac:dyDescent="0.25">
      <c r="A151" s="95"/>
      <c r="B151" s="108" t="s">
        <v>195</v>
      </c>
      <c r="C151" s="110"/>
      <c r="D151" s="103"/>
      <c r="E151" s="103"/>
      <c r="F151" s="103"/>
      <c r="G151" s="104">
        <f t="shared" ref="G151:G157" si="14">SUM(D151:F151)</f>
        <v>0</v>
      </c>
      <c r="H151" s="105"/>
      <c r="I151" s="222"/>
      <c r="J151" s="106"/>
      <c r="K151" s="107"/>
      <c r="L151" s="194"/>
    </row>
    <row r="152" spans="1:12" ht="15.75" hidden="1" x14ac:dyDescent="0.25">
      <c r="A152" s="95"/>
      <c r="B152" s="108" t="s">
        <v>196</v>
      </c>
      <c r="C152" s="110"/>
      <c r="D152" s="103"/>
      <c r="E152" s="103"/>
      <c r="F152" s="103"/>
      <c r="G152" s="104">
        <f t="shared" si="14"/>
        <v>0</v>
      </c>
      <c r="H152" s="105"/>
      <c r="I152" s="222"/>
      <c r="J152" s="106"/>
      <c r="K152" s="107"/>
      <c r="L152" s="194"/>
    </row>
    <row r="153" spans="1:12" ht="15.75" hidden="1" x14ac:dyDescent="0.25">
      <c r="A153" s="95"/>
      <c r="B153" s="108" t="s">
        <v>197</v>
      </c>
      <c r="C153" s="110"/>
      <c r="D153" s="103"/>
      <c r="E153" s="103"/>
      <c r="F153" s="103"/>
      <c r="G153" s="104">
        <f t="shared" si="14"/>
        <v>0</v>
      </c>
      <c r="H153" s="105"/>
      <c r="I153" s="222"/>
      <c r="J153" s="106"/>
      <c r="K153" s="107"/>
      <c r="L153" s="194"/>
    </row>
    <row r="154" spans="1:12" ht="15.75" hidden="1" x14ac:dyDescent="0.25">
      <c r="A154" s="95"/>
      <c r="B154" s="108" t="s">
        <v>198</v>
      </c>
      <c r="C154" s="110"/>
      <c r="D154" s="103"/>
      <c r="E154" s="103"/>
      <c r="F154" s="103"/>
      <c r="G154" s="104">
        <f t="shared" si="14"/>
        <v>0</v>
      </c>
      <c r="H154" s="105"/>
      <c r="I154" s="222"/>
      <c r="J154" s="106"/>
      <c r="K154" s="107"/>
      <c r="L154" s="194"/>
    </row>
    <row r="155" spans="1:12" ht="15.75" hidden="1" x14ac:dyDescent="0.25">
      <c r="A155" s="95"/>
      <c r="B155" s="108" t="s">
        <v>199</v>
      </c>
      <c r="C155" s="110"/>
      <c r="D155" s="103"/>
      <c r="E155" s="103"/>
      <c r="F155" s="103"/>
      <c r="G155" s="104">
        <f t="shared" si="14"/>
        <v>0</v>
      </c>
      <c r="H155" s="105"/>
      <c r="I155" s="222"/>
      <c r="J155" s="106"/>
      <c r="K155" s="107"/>
      <c r="L155" s="194"/>
    </row>
    <row r="156" spans="1:12" ht="15.75" hidden="1" x14ac:dyDescent="0.25">
      <c r="A156" s="95"/>
      <c r="B156" s="108" t="s">
        <v>200</v>
      </c>
      <c r="C156" s="111"/>
      <c r="D156" s="106"/>
      <c r="E156" s="106"/>
      <c r="F156" s="106"/>
      <c r="G156" s="104">
        <f t="shared" si="14"/>
        <v>0</v>
      </c>
      <c r="H156" s="112"/>
      <c r="I156" s="222"/>
      <c r="J156" s="106"/>
      <c r="K156" s="113"/>
      <c r="L156" s="194"/>
    </row>
    <row r="157" spans="1:12" ht="15.75" hidden="1" x14ac:dyDescent="0.25">
      <c r="A157" s="95"/>
      <c r="B157" s="108" t="s">
        <v>201</v>
      </c>
      <c r="C157" s="111"/>
      <c r="D157" s="106"/>
      <c r="E157" s="106"/>
      <c r="F157" s="106"/>
      <c r="G157" s="104">
        <f t="shared" si="14"/>
        <v>0</v>
      </c>
      <c r="H157" s="112"/>
      <c r="I157" s="222"/>
      <c r="J157" s="106"/>
      <c r="K157" s="113"/>
      <c r="L157" s="194"/>
    </row>
    <row r="158" spans="1:12" ht="15.75" hidden="1" x14ac:dyDescent="0.25">
      <c r="A158" s="95"/>
      <c r="B158" s="95"/>
      <c r="C158" s="99" t="s">
        <v>35</v>
      </c>
      <c r="D158" s="117">
        <f>SUM(D150:D157)</f>
        <v>0</v>
      </c>
      <c r="E158" s="117">
        <f>SUM(E150:E157)</f>
        <v>0</v>
      </c>
      <c r="F158" s="117">
        <f>SUM(F150:F157)</f>
        <v>0</v>
      </c>
      <c r="G158" s="117">
        <f>SUM(G150:G157)</f>
        <v>0</v>
      </c>
      <c r="H158" s="115">
        <f>(H150*G150)+(H151*G151)+(H152*G152)+(H153*G153)+(H154*G154)+(H155*G155)+(H156*G156)+(H157*G157)</f>
        <v>0</v>
      </c>
      <c r="I158" s="225">
        <f>SUM(I150:I157)</f>
        <v>0</v>
      </c>
      <c r="J158" s="122"/>
      <c r="K158" s="113"/>
      <c r="L158" s="20"/>
    </row>
    <row r="159" spans="1:12" ht="51" hidden="1" customHeight="1" x14ac:dyDescent="0.25">
      <c r="A159" s="95"/>
      <c r="B159" s="99" t="s">
        <v>202</v>
      </c>
      <c r="C159" s="255"/>
      <c r="D159" s="256"/>
      <c r="E159" s="256"/>
      <c r="F159" s="256"/>
      <c r="G159" s="256"/>
      <c r="H159" s="256"/>
      <c r="I159" s="256"/>
      <c r="J159" s="256"/>
      <c r="K159" s="257"/>
      <c r="L159" s="19"/>
    </row>
    <row r="160" spans="1:12" ht="15.75" hidden="1" x14ac:dyDescent="0.25">
      <c r="A160" s="95"/>
      <c r="B160" s="108" t="s">
        <v>203</v>
      </c>
      <c r="C160" s="110"/>
      <c r="D160" s="103"/>
      <c r="E160" s="103"/>
      <c r="F160" s="103"/>
      <c r="G160" s="104">
        <f>SUM(D160:F160)</f>
        <v>0</v>
      </c>
      <c r="H160" s="105"/>
      <c r="I160" s="222"/>
      <c r="J160" s="106"/>
      <c r="K160" s="107"/>
      <c r="L160" s="194"/>
    </row>
    <row r="161" spans="1:12" ht="15.75" hidden="1" x14ac:dyDescent="0.25">
      <c r="A161" s="95"/>
      <c r="B161" s="108" t="s">
        <v>204</v>
      </c>
      <c r="C161" s="110"/>
      <c r="D161" s="103"/>
      <c r="E161" s="103"/>
      <c r="F161" s="103"/>
      <c r="G161" s="104">
        <f t="shared" ref="G161:G167" si="15">SUM(D161:F161)</f>
        <v>0</v>
      </c>
      <c r="H161" s="105"/>
      <c r="I161" s="222"/>
      <c r="J161" s="106"/>
      <c r="K161" s="107"/>
      <c r="L161" s="194"/>
    </row>
    <row r="162" spans="1:12" ht="15.75" hidden="1" x14ac:dyDescent="0.25">
      <c r="A162" s="95"/>
      <c r="B162" s="108" t="s">
        <v>205</v>
      </c>
      <c r="C162" s="110"/>
      <c r="D162" s="103"/>
      <c r="E162" s="103"/>
      <c r="F162" s="103"/>
      <c r="G162" s="104">
        <f t="shared" si="15"/>
        <v>0</v>
      </c>
      <c r="H162" s="105"/>
      <c r="I162" s="222"/>
      <c r="J162" s="106"/>
      <c r="K162" s="107"/>
      <c r="L162" s="194"/>
    </row>
    <row r="163" spans="1:12" ht="15.75" hidden="1" x14ac:dyDescent="0.25">
      <c r="A163" s="95"/>
      <c r="B163" s="108" t="s">
        <v>206</v>
      </c>
      <c r="C163" s="110"/>
      <c r="D163" s="103"/>
      <c r="E163" s="103"/>
      <c r="F163" s="103"/>
      <c r="G163" s="104">
        <f t="shared" si="15"/>
        <v>0</v>
      </c>
      <c r="H163" s="105"/>
      <c r="I163" s="222"/>
      <c r="J163" s="106"/>
      <c r="K163" s="107"/>
      <c r="L163" s="194"/>
    </row>
    <row r="164" spans="1:12" ht="15.75" hidden="1" x14ac:dyDescent="0.25">
      <c r="A164" s="95"/>
      <c r="B164" s="108" t="s">
        <v>207</v>
      </c>
      <c r="C164" s="110"/>
      <c r="D164" s="103"/>
      <c r="E164" s="103"/>
      <c r="F164" s="103"/>
      <c r="G164" s="104">
        <f>SUM(D164:F164)</f>
        <v>0</v>
      </c>
      <c r="H164" s="105"/>
      <c r="I164" s="222"/>
      <c r="J164" s="106"/>
      <c r="K164" s="107"/>
      <c r="L164" s="194"/>
    </row>
    <row r="165" spans="1:12" ht="15.75" hidden="1" x14ac:dyDescent="0.25">
      <c r="A165" s="95"/>
      <c r="B165" s="108" t="s">
        <v>208</v>
      </c>
      <c r="C165" s="110"/>
      <c r="D165" s="103"/>
      <c r="E165" s="103"/>
      <c r="F165" s="103"/>
      <c r="G165" s="104">
        <f t="shared" si="15"/>
        <v>0</v>
      </c>
      <c r="H165" s="105"/>
      <c r="I165" s="222"/>
      <c r="J165" s="106"/>
      <c r="K165" s="107"/>
      <c r="L165" s="194"/>
    </row>
    <row r="166" spans="1:12" ht="15.75" hidden="1" x14ac:dyDescent="0.25">
      <c r="A166" s="95"/>
      <c r="B166" s="108" t="s">
        <v>209</v>
      </c>
      <c r="C166" s="111"/>
      <c r="D166" s="106"/>
      <c r="E166" s="106"/>
      <c r="F166" s="106"/>
      <c r="G166" s="104">
        <f t="shared" si="15"/>
        <v>0</v>
      </c>
      <c r="H166" s="112"/>
      <c r="I166" s="222"/>
      <c r="J166" s="106"/>
      <c r="K166" s="113"/>
      <c r="L166" s="194"/>
    </row>
    <row r="167" spans="1:12" ht="15.75" hidden="1" x14ac:dyDescent="0.25">
      <c r="A167" s="95"/>
      <c r="B167" s="108" t="s">
        <v>210</v>
      </c>
      <c r="C167" s="111"/>
      <c r="D167" s="106"/>
      <c r="E167" s="106"/>
      <c r="F167" s="106"/>
      <c r="G167" s="104">
        <f t="shared" si="15"/>
        <v>0</v>
      </c>
      <c r="H167" s="112"/>
      <c r="I167" s="222"/>
      <c r="J167" s="106"/>
      <c r="K167" s="113"/>
      <c r="L167" s="194"/>
    </row>
    <row r="168" spans="1:12" ht="15.75" hidden="1" x14ac:dyDescent="0.25">
      <c r="A168" s="95"/>
      <c r="B168" s="95"/>
      <c r="C168" s="99" t="s">
        <v>35</v>
      </c>
      <c r="D168" s="115">
        <f>SUM(D160:D167)</f>
        <v>0</v>
      </c>
      <c r="E168" s="115">
        <f>SUM(E160:E167)</f>
        <v>0</v>
      </c>
      <c r="F168" s="115">
        <f>SUM(F160:F167)</f>
        <v>0</v>
      </c>
      <c r="G168" s="115">
        <f>SUM(G160:G167)</f>
        <v>0</v>
      </c>
      <c r="H168" s="115">
        <f>(H160*G160)+(H161*G161)+(H162*G162)+(H163*G163)+(H164*G164)+(H165*G165)+(H166*G166)+(H167*G167)</f>
        <v>0</v>
      </c>
      <c r="I168" s="225">
        <f>SUM(I160:I167)</f>
        <v>0</v>
      </c>
      <c r="J168" s="122"/>
      <c r="K168" s="113"/>
      <c r="L168" s="20"/>
    </row>
    <row r="169" spans="1:12" ht="15.6" customHeight="1" x14ac:dyDescent="0.25">
      <c r="A169" s="95"/>
      <c r="B169" s="123"/>
      <c r="C169" s="119"/>
      <c r="D169" s="124"/>
      <c r="E169" s="124"/>
      <c r="F169" s="124"/>
      <c r="G169" s="124"/>
      <c r="H169" s="124"/>
      <c r="I169" s="226"/>
      <c r="J169" s="124"/>
      <c r="K169" s="119"/>
      <c r="L169" s="1"/>
    </row>
    <row r="170" spans="1:12" ht="15.75" customHeight="1" x14ac:dyDescent="0.25">
      <c r="A170" s="95"/>
      <c r="B170" s="123"/>
      <c r="C170" s="119"/>
      <c r="D170" s="124"/>
      <c r="E170" s="124"/>
      <c r="F170" s="124"/>
      <c r="G170" s="124"/>
      <c r="H170" s="124"/>
      <c r="I170" s="226"/>
      <c r="J170" s="124"/>
      <c r="K170" s="119"/>
      <c r="L170" s="1"/>
    </row>
    <row r="171" spans="1:12" ht="63.75" customHeight="1" x14ac:dyDescent="0.25">
      <c r="A171" s="95"/>
      <c r="B171" s="99" t="s">
        <v>211</v>
      </c>
      <c r="C171" s="126"/>
      <c r="D171" s="127">
        <v>220000</v>
      </c>
      <c r="E171" s="127">
        <v>40000</v>
      </c>
      <c r="F171" s="127">
        <v>109800</v>
      </c>
      <c r="G171" s="128">
        <f>SUM(D171:F171)</f>
        <v>369800</v>
      </c>
      <c r="H171" s="105">
        <v>0.3</v>
      </c>
      <c r="I171" s="229">
        <f>85035.53+4835</f>
        <v>89870.53</v>
      </c>
      <c r="J171" s="129" t="s">
        <v>212</v>
      </c>
      <c r="K171" s="130"/>
      <c r="L171" s="20"/>
    </row>
    <row r="172" spans="1:12" ht="69.75" customHeight="1" x14ac:dyDescent="0.25">
      <c r="A172" s="95"/>
      <c r="B172" s="99" t="s">
        <v>213</v>
      </c>
      <c r="C172" s="126"/>
      <c r="D172" s="127">
        <v>30000</v>
      </c>
      <c r="E172" s="127">
        <v>20000</v>
      </c>
      <c r="F172" s="127"/>
      <c r="G172" s="128">
        <f>SUM(D172:F172)</f>
        <v>50000</v>
      </c>
      <c r="H172" s="105">
        <v>0.3</v>
      </c>
      <c r="I172" s="229">
        <f>7667.65+2627.8+17698.69</f>
        <v>27994.14</v>
      </c>
      <c r="J172" s="129" t="s">
        <v>212</v>
      </c>
      <c r="K172" s="130" t="s">
        <v>626</v>
      </c>
      <c r="L172" s="20"/>
    </row>
    <row r="173" spans="1:12" ht="57" customHeight="1" x14ac:dyDescent="0.25">
      <c r="A173" s="95"/>
      <c r="B173" s="99" t="s">
        <v>214</v>
      </c>
      <c r="C173" s="131" t="s">
        <v>215</v>
      </c>
      <c r="D173" s="127">
        <v>35000</v>
      </c>
      <c r="E173" s="127">
        <v>20000</v>
      </c>
      <c r="F173" s="127">
        <v>15000</v>
      </c>
      <c r="G173" s="128">
        <f>SUM(D173:F173)</f>
        <v>70000</v>
      </c>
      <c r="H173" s="105">
        <v>0.5</v>
      </c>
      <c r="I173" s="229">
        <f>2274.73+30.28+6509.51+8788.6</f>
        <v>17603.120000000003</v>
      </c>
      <c r="J173" s="129" t="s">
        <v>216</v>
      </c>
      <c r="K173" s="130"/>
      <c r="L173" s="20"/>
    </row>
    <row r="174" spans="1:12" ht="65.25" customHeight="1" x14ac:dyDescent="0.25">
      <c r="A174" s="95"/>
      <c r="B174" s="132" t="s">
        <v>217</v>
      </c>
      <c r="C174" s="126" t="s">
        <v>218</v>
      </c>
      <c r="D174" s="127">
        <v>40000</v>
      </c>
      <c r="E174" s="127"/>
      <c r="F174" s="127"/>
      <c r="G174" s="128">
        <f>SUM(D174:F174)</f>
        <v>40000</v>
      </c>
      <c r="H174" s="105">
        <v>0.5</v>
      </c>
      <c r="I174" s="229"/>
      <c r="J174" s="179" t="s">
        <v>219</v>
      </c>
      <c r="K174" s="130"/>
      <c r="L174" s="20"/>
    </row>
    <row r="175" spans="1:12" ht="21.75" customHeight="1" x14ac:dyDescent="0.25">
      <c r="A175" s="95"/>
      <c r="B175" s="123"/>
      <c r="C175" s="133" t="s">
        <v>220</v>
      </c>
      <c r="D175" s="134">
        <f>SUM(D171:D174)</f>
        <v>325000</v>
      </c>
      <c r="E175" s="134">
        <f>SUM(E171:E174)</f>
        <v>80000</v>
      </c>
      <c r="F175" s="134">
        <f>SUM(F171:F174)</f>
        <v>124800</v>
      </c>
      <c r="G175" s="134">
        <f>SUM(G171:G174)</f>
        <v>529800</v>
      </c>
      <c r="H175" s="115">
        <f>(H171*G171)+(H172*G172)+(H173*G173)+(H174*G174)</f>
        <v>180940</v>
      </c>
      <c r="I175" s="225">
        <f>SUM(I171:I174)</f>
        <v>135467.79</v>
      </c>
      <c r="J175" s="122"/>
      <c r="K175" s="126"/>
      <c r="L175" s="5"/>
    </row>
    <row r="176" spans="1:12" ht="15.75" customHeight="1" x14ac:dyDescent="0.25">
      <c r="A176" s="95"/>
      <c r="B176" s="123"/>
      <c r="C176" s="119"/>
      <c r="D176" s="124"/>
      <c r="E176" s="124"/>
      <c r="F176" s="124"/>
      <c r="G176" s="124"/>
      <c r="H176" s="124"/>
      <c r="I176" s="226"/>
      <c r="J176" s="124"/>
      <c r="K176" s="119"/>
      <c r="L176" s="5"/>
    </row>
    <row r="177" spans="1:12" ht="15.75" customHeight="1" x14ac:dyDescent="0.25">
      <c r="A177" s="95"/>
      <c r="B177" s="123"/>
      <c r="C177" s="119"/>
      <c r="D177" s="124"/>
      <c r="E177" s="124"/>
      <c r="F177" s="124"/>
      <c r="G177" s="124"/>
      <c r="H177" s="124"/>
      <c r="I177" s="226"/>
      <c r="J177" s="124"/>
      <c r="K177" s="241"/>
      <c r="L177" s="5"/>
    </row>
    <row r="178" spans="1:12" ht="15.75" customHeight="1" x14ac:dyDescent="0.25">
      <c r="A178" s="95"/>
      <c r="B178" s="123"/>
      <c r="C178" s="119"/>
      <c r="D178" s="124"/>
      <c r="E178" s="124"/>
      <c r="F178" s="124"/>
      <c r="G178" s="124"/>
      <c r="H178" s="124"/>
      <c r="I178" s="226"/>
      <c r="J178" s="124"/>
      <c r="K178" s="119"/>
      <c r="L178" s="5"/>
    </row>
    <row r="179" spans="1:12" ht="15.75" customHeight="1" x14ac:dyDescent="0.25">
      <c r="A179" s="95"/>
      <c r="B179" s="123"/>
      <c r="C179" s="119"/>
      <c r="D179" s="124"/>
      <c r="E179" s="124"/>
      <c r="F179" s="124"/>
      <c r="G179" s="124"/>
      <c r="H179" s="124"/>
      <c r="I179" s="226"/>
      <c r="J179" s="124"/>
      <c r="K179" s="119"/>
      <c r="L179" s="5"/>
    </row>
    <row r="180" spans="1:12" ht="15.75" customHeight="1" x14ac:dyDescent="0.25">
      <c r="A180" s="95"/>
      <c r="B180" s="123"/>
      <c r="C180" s="119"/>
      <c r="D180" s="124"/>
      <c r="E180" s="124"/>
      <c r="F180" s="124"/>
      <c r="G180" s="124"/>
      <c r="H180" s="124"/>
      <c r="I180" s="226"/>
      <c r="J180" s="124"/>
      <c r="K180" s="119"/>
      <c r="L180" s="5"/>
    </row>
    <row r="181" spans="1:12" ht="15.75" customHeight="1" x14ac:dyDescent="0.25">
      <c r="A181" s="95"/>
      <c r="B181" s="123"/>
      <c r="C181" s="119"/>
      <c r="D181" s="124"/>
      <c r="E181" s="124"/>
      <c r="F181" s="124"/>
      <c r="G181" s="124"/>
      <c r="H181" s="124"/>
      <c r="I181" s="226"/>
      <c r="J181" s="124"/>
      <c r="K181" s="119"/>
      <c r="L181" s="5"/>
    </row>
    <row r="182" spans="1:12" ht="15.75" customHeight="1" thickBot="1" x14ac:dyDescent="0.3">
      <c r="A182" s="95"/>
      <c r="B182" s="123"/>
      <c r="C182" s="119"/>
      <c r="D182" s="124"/>
      <c r="E182" s="124"/>
      <c r="F182" s="124"/>
      <c r="G182" s="124"/>
      <c r="H182" s="124"/>
      <c r="I182" s="226"/>
      <c r="J182" s="124"/>
      <c r="K182" s="119"/>
      <c r="L182" s="5"/>
    </row>
    <row r="183" spans="1:12" x14ac:dyDescent="0.25">
      <c r="A183" s="95"/>
      <c r="B183" s="123"/>
      <c r="C183" s="285" t="s">
        <v>221</v>
      </c>
      <c r="D183" s="286"/>
      <c r="E183" s="286"/>
      <c r="F183" s="286"/>
      <c r="G183" s="287"/>
      <c r="H183" s="135"/>
      <c r="I183" s="226"/>
      <c r="J183" s="124"/>
      <c r="K183" s="135"/>
    </row>
    <row r="184" spans="1:12" ht="40.5" customHeight="1" x14ac:dyDescent="0.25">
      <c r="A184" s="95"/>
      <c r="B184" s="123"/>
      <c r="C184" s="275"/>
      <c r="D184" s="288" t="str">
        <f>D4</f>
        <v>UNDP</v>
      </c>
      <c r="E184" s="288" t="str">
        <f>E4</f>
        <v>UN WOMEN</v>
      </c>
      <c r="F184" s="288" t="str">
        <f>F4</f>
        <v>IOM</v>
      </c>
      <c r="G184" s="277" t="s">
        <v>8</v>
      </c>
      <c r="H184" s="119"/>
      <c r="I184" s="226"/>
      <c r="J184" s="124"/>
      <c r="K184" s="135"/>
    </row>
    <row r="185" spans="1:12" ht="24.75" customHeight="1" x14ac:dyDescent="0.25">
      <c r="A185" s="95"/>
      <c r="B185" s="123"/>
      <c r="C185" s="276"/>
      <c r="D185" s="289"/>
      <c r="E185" s="289"/>
      <c r="F185" s="289"/>
      <c r="G185" s="278"/>
      <c r="H185" s="119"/>
      <c r="I185" s="226"/>
      <c r="J185" s="124"/>
      <c r="K185" s="135"/>
    </row>
    <row r="186" spans="1:12" ht="41.25" customHeight="1" x14ac:dyDescent="0.25">
      <c r="A186" s="95"/>
      <c r="B186" s="136"/>
      <c r="C186" s="137" t="s">
        <v>222</v>
      </c>
      <c r="D186" s="138">
        <f>D175+D106+D96+D67+D57+D25+D15</f>
        <v>1195000</v>
      </c>
      <c r="E186" s="138">
        <f>E175+E106+E96+E67+E57+E25+E15</f>
        <v>400000</v>
      </c>
      <c r="F186" s="138">
        <f>SUM(F15,F25,F35,F45,F57,F67,F77,F87,F96,F106,F116,F126,F138,F148,F158,F168,F171,F172,F173,F174)</f>
        <v>395400</v>
      </c>
      <c r="G186" s="139">
        <f>SUM(D186:F186)</f>
        <v>1990400</v>
      </c>
      <c r="H186" s="119"/>
      <c r="I186" s="226"/>
      <c r="J186" s="124"/>
      <c r="K186" s="136"/>
    </row>
    <row r="187" spans="1:12" ht="51.75" customHeight="1" x14ac:dyDescent="0.25">
      <c r="A187" s="95"/>
      <c r="B187" s="140"/>
      <c r="C187" s="137" t="s">
        <v>223</v>
      </c>
      <c r="D187" s="138">
        <f>D186*0.07</f>
        <v>83650.000000000015</v>
      </c>
      <c r="E187" s="138">
        <f>E186*0.07</f>
        <v>28000.000000000004</v>
      </c>
      <c r="F187" s="138">
        <f>F186*0.07</f>
        <v>27678.000000000004</v>
      </c>
      <c r="G187" s="139">
        <f>G186*0.07</f>
        <v>139328</v>
      </c>
      <c r="H187" s="140"/>
      <c r="I187" s="226"/>
      <c r="J187" s="124"/>
      <c r="K187" s="141"/>
    </row>
    <row r="188" spans="1:12" ht="51.75" customHeight="1" thickBot="1" x14ac:dyDescent="0.3">
      <c r="A188" s="95"/>
      <c r="B188" s="140"/>
      <c r="C188" s="142" t="s">
        <v>8</v>
      </c>
      <c r="D188" s="143">
        <f>SUM(D186:D187)</f>
        <v>1278650</v>
      </c>
      <c r="E188" s="143">
        <f>SUM(E186:E187)</f>
        <v>428000</v>
      </c>
      <c r="F188" s="143">
        <f>SUM(F186:F187)</f>
        <v>423078</v>
      </c>
      <c r="G188" s="144">
        <f>SUM(G186:G187)</f>
        <v>2129728</v>
      </c>
      <c r="H188" s="140"/>
      <c r="I188" s="230"/>
      <c r="J188" s="145"/>
      <c r="K188" s="141"/>
    </row>
    <row r="189" spans="1:12" ht="42" customHeight="1" x14ac:dyDescent="0.25">
      <c r="A189" s="95"/>
      <c r="B189" s="140"/>
      <c r="C189" s="95"/>
      <c r="D189" s="95"/>
      <c r="E189" s="95"/>
      <c r="F189" s="95"/>
      <c r="G189" s="95"/>
      <c r="H189" s="95"/>
      <c r="I189" s="231"/>
      <c r="J189" s="146"/>
      <c r="K189" s="147"/>
      <c r="L189" s="195"/>
    </row>
    <row r="190" spans="1:12" s="15" customFormat="1" ht="29.25" customHeight="1" thickBot="1" x14ac:dyDescent="0.3">
      <c r="A190" s="114"/>
      <c r="B190" s="119"/>
      <c r="C190" s="123"/>
      <c r="D190" s="148"/>
      <c r="E190" s="148"/>
      <c r="F190" s="148"/>
      <c r="G190" s="148"/>
      <c r="H190" s="148"/>
      <c r="I190" s="232"/>
      <c r="J190" s="149"/>
      <c r="K190" s="135"/>
      <c r="L190" s="196"/>
    </row>
    <row r="191" spans="1:12" ht="23.25" customHeight="1" x14ac:dyDescent="0.25">
      <c r="A191" s="95"/>
      <c r="B191" s="141"/>
      <c r="C191" s="270" t="s">
        <v>224</v>
      </c>
      <c r="D191" s="271"/>
      <c r="E191" s="271"/>
      <c r="F191" s="271"/>
      <c r="G191" s="271"/>
      <c r="H191" s="272"/>
      <c r="I191" s="232"/>
      <c r="J191" s="149"/>
      <c r="K191" s="141"/>
    </row>
    <row r="192" spans="1:12" ht="41.25" customHeight="1" x14ac:dyDescent="0.25">
      <c r="A192" s="95"/>
      <c r="B192" s="141"/>
      <c r="C192" s="150"/>
      <c r="D192" s="243" t="str">
        <f>D4</f>
        <v>UNDP</v>
      </c>
      <c r="E192" s="243" t="str">
        <f>E4</f>
        <v>UN WOMEN</v>
      </c>
      <c r="F192" s="243" t="str">
        <f>F4</f>
        <v>IOM</v>
      </c>
      <c r="G192" s="279" t="s">
        <v>8</v>
      </c>
      <c r="H192" s="281" t="s">
        <v>225</v>
      </c>
      <c r="I192" s="232"/>
      <c r="J192" s="149"/>
      <c r="K192" s="141"/>
    </row>
    <row r="193" spans="1:12" ht="27.75" customHeight="1" x14ac:dyDescent="0.25">
      <c r="A193" s="95"/>
      <c r="B193" s="141"/>
      <c r="C193" s="150"/>
      <c r="D193" s="244"/>
      <c r="E193" s="244"/>
      <c r="F193" s="244"/>
      <c r="G193" s="280"/>
      <c r="H193" s="282"/>
      <c r="I193" s="233"/>
      <c r="J193" s="151"/>
      <c r="K193" s="141"/>
    </row>
    <row r="194" spans="1:12" ht="55.5" customHeight="1" x14ac:dyDescent="0.25">
      <c r="A194" s="95"/>
      <c r="B194" s="141"/>
      <c r="C194" s="152" t="s">
        <v>226</v>
      </c>
      <c r="D194" s="153">
        <f>$D$188*H194</f>
        <v>895055</v>
      </c>
      <c r="E194" s="154">
        <f>$E$188*H194</f>
        <v>299600</v>
      </c>
      <c r="F194" s="154">
        <f>$F$188*H194</f>
        <v>296154.59999999998</v>
      </c>
      <c r="G194" s="154">
        <f>SUM(D194:F194)</f>
        <v>1490809.6</v>
      </c>
      <c r="H194" s="155">
        <v>0.7</v>
      </c>
      <c r="I194" s="233"/>
      <c r="J194" s="151"/>
      <c r="K194" s="141"/>
    </row>
    <row r="195" spans="1:12" ht="57.75" customHeight="1" x14ac:dyDescent="0.25">
      <c r="A195" s="95"/>
      <c r="B195" s="269"/>
      <c r="C195" s="156" t="s">
        <v>227</v>
      </c>
      <c r="D195" s="153">
        <f>$D$188*H195</f>
        <v>383595</v>
      </c>
      <c r="E195" s="154">
        <f>$E$188*H195</f>
        <v>128400</v>
      </c>
      <c r="F195" s="154">
        <f>$F$188*H195</f>
        <v>126923.4</v>
      </c>
      <c r="G195" s="157">
        <f>SUM(D195:F195)</f>
        <v>638918.40000000002</v>
      </c>
      <c r="H195" s="158">
        <v>0.3</v>
      </c>
      <c r="I195" s="234"/>
      <c r="J195" s="159"/>
      <c r="K195" s="95"/>
    </row>
    <row r="196" spans="1:12" ht="57.75" customHeight="1" x14ac:dyDescent="0.25">
      <c r="A196" s="95"/>
      <c r="B196" s="269"/>
      <c r="C196" s="156" t="s">
        <v>228</v>
      </c>
      <c r="D196" s="153">
        <f>$D$188*H196</f>
        <v>0</v>
      </c>
      <c r="E196" s="154">
        <f>$E$188*H196</f>
        <v>0</v>
      </c>
      <c r="F196" s="154">
        <f>$F$188*H196</f>
        <v>0</v>
      </c>
      <c r="G196" s="157">
        <f>SUM(D196:F196)</f>
        <v>0</v>
      </c>
      <c r="H196" s="160">
        <v>0</v>
      </c>
      <c r="I196" s="235"/>
      <c r="J196" s="161"/>
      <c r="K196" s="95"/>
    </row>
    <row r="197" spans="1:12" ht="38.25" customHeight="1" thickBot="1" x14ac:dyDescent="0.3">
      <c r="A197" s="95"/>
      <c r="B197" s="269"/>
      <c r="C197" s="142" t="s">
        <v>229</v>
      </c>
      <c r="D197" s="143">
        <f>SUM(D194:D196)</f>
        <v>1278650</v>
      </c>
      <c r="E197" s="143">
        <f>SUM(E194:E196)</f>
        <v>428000</v>
      </c>
      <c r="F197" s="143">
        <f>SUM(F194:F196)</f>
        <v>423078</v>
      </c>
      <c r="G197" s="143">
        <f>SUM(G194:G196)</f>
        <v>2129728</v>
      </c>
      <c r="H197" s="162">
        <f>SUM(H194:H196)</f>
        <v>1</v>
      </c>
      <c r="I197" s="231"/>
      <c r="J197" s="146"/>
      <c r="K197" s="95"/>
    </row>
    <row r="198" spans="1:12" ht="21.75" customHeight="1" thickBot="1" x14ac:dyDescent="0.3">
      <c r="A198" s="95"/>
      <c r="B198" s="269"/>
      <c r="C198" s="163"/>
      <c r="D198" s="164"/>
      <c r="E198" s="164"/>
      <c r="F198" s="164"/>
      <c r="G198" s="164"/>
      <c r="H198" s="164"/>
      <c r="I198" s="231"/>
      <c r="J198" s="146"/>
      <c r="K198" s="95"/>
    </row>
    <row r="199" spans="1:12" ht="49.5" customHeight="1" x14ac:dyDescent="0.25">
      <c r="A199" s="95"/>
      <c r="B199" s="269"/>
      <c r="C199" s="165" t="s">
        <v>230</v>
      </c>
      <c r="D199" s="166">
        <f>SUM(H15,H25,H35,H45,H57,H67,H77,H87,H96,H106,H116,H126,H138,H148,H158,H168,H175)*1.07</f>
        <v>810755.05</v>
      </c>
      <c r="E199" s="148"/>
      <c r="F199" s="148"/>
      <c r="G199" s="148"/>
      <c r="H199" s="167" t="s">
        <v>231</v>
      </c>
      <c r="I199" s="236">
        <f>SUM(I175,I168,I158,I148,I138,I126,I116,I106,I96,I87,I77,I67,I57,I45,I35,I25,I15)</f>
        <v>773898.80999999994</v>
      </c>
      <c r="J199" s="168"/>
      <c r="K199" s="95"/>
    </row>
    <row r="200" spans="1:12" ht="28.5" customHeight="1" thickBot="1" x14ac:dyDescent="0.3">
      <c r="A200" s="95"/>
      <c r="B200" s="269"/>
      <c r="C200" s="169" t="s">
        <v>232</v>
      </c>
      <c r="D200" s="170">
        <f>D199/G188</f>
        <v>0.38068478697749197</v>
      </c>
      <c r="E200" s="171"/>
      <c r="F200" s="171"/>
      <c r="G200" s="171"/>
      <c r="H200" s="172" t="s">
        <v>233</v>
      </c>
      <c r="I200" s="237">
        <f>I199/G186</f>
        <v>0.38881572045819934</v>
      </c>
      <c r="J200" s="173"/>
      <c r="K200" s="95"/>
    </row>
    <row r="201" spans="1:12" ht="28.5" customHeight="1" x14ac:dyDescent="0.25">
      <c r="A201" s="95"/>
      <c r="B201" s="269"/>
      <c r="C201" s="283"/>
      <c r="D201" s="284"/>
      <c r="E201" s="174"/>
      <c r="F201" s="174"/>
      <c r="G201" s="174"/>
      <c r="H201" s="95"/>
      <c r="I201" s="230"/>
      <c r="J201" s="145"/>
      <c r="K201" s="95"/>
    </row>
    <row r="202" spans="1:12" ht="32.25" customHeight="1" x14ac:dyDescent="0.25">
      <c r="A202" s="95"/>
      <c r="B202" s="269"/>
      <c r="C202" s="169" t="s">
        <v>234</v>
      </c>
      <c r="D202" s="175">
        <f>SUM(D173:F174)*1.07</f>
        <v>117700</v>
      </c>
      <c r="E202" s="176"/>
      <c r="F202" s="176"/>
      <c r="G202" s="176"/>
      <c r="H202" s="95"/>
      <c r="I202" s="230"/>
      <c r="J202" s="145"/>
      <c r="K202" s="95"/>
    </row>
    <row r="203" spans="1:12" ht="23.25" customHeight="1" x14ac:dyDescent="0.25">
      <c r="A203" s="95"/>
      <c r="B203" s="269"/>
      <c r="C203" s="169" t="s">
        <v>235</v>
      </c>
      <c r="D203" s="170">
        <f>D202/G188</f>
        <v>5.5265273311897109E-2</v>
      </c>
      <c r="E203" s="176"/>
      <c r="F203" s="176"/>
      <c r="G203" s="176"/>
      <c r="H203" s="95"/>
      <c r="I203" s="230"/>
      <c r="J203" s="145"/>
      <c r="K203" s="95"/>
    </row>
    <row r="204" spans="1:12" ht="66.75" customHeight="1" thickBot="1" x14ac:dyDescent="0.3">
      <c r="A204" s="95"/>
      <c r="B204" s="269"/>
      <c r="C204" s="273" t="s">
        <v>236</v>
      </c>
      <c r="D204" s="274"/>
      <c r="E204" s="177"/>
      <c r="F204" s="177"/>
      <c r="G204" s="177"/>
      <c r="H204" s="95"/>
      <c r="I204" s="230"/>
      <c r="J204" s="145"/>
      <c r="K204" s="95"/>
    </row>
    <row r="205" spans="1:12" ht="55.5" customHeight="1" x14ac:dyDescent="0.25">
      <c r="A205" s="95"/>
      <c r="B205" s="269"/>
      <c r="C205" s="95"/>
      <c r="D205" s="95"/>
      <c r="E205" s="95"/>
      <c r="F205" s="95"/>
      <c r="G205" s="95"/>
      <c r="H205" s="95"/>
      <c r="I205" s="230"/>
      <c r="J205" s="145"/>
      <c r="K205" s="95"/>
      <c r="L205" s="15"/>
    </row>
    <row r="206" spans="1:12" ht="42.75" customHeight="1" x14ac:dyDescent="0.25">
      <c r="A206" s="95"/>
      <c r="B206" s="269"/>
      <c r="C206" s="95"/>
      <c r="D206" s="95"/>
      <c r="E206" s="95"/>
      <c r="F206" s="95"/>
      <c r="G206" s="95"/>
      <c r="H206" s="95"/>
      <c r="I206" s="230"/>
      <c r="J206" s="145"/>
      <c r="K206" s="95"/>
    </row>
    <row r="207" spans="1:12" ht="21.75" customHeight="1" x14ac:dyDescent="0.25">
      <c r="A207" s="95"/>
      <c r="B207" s="269"/>
      <c r="C207" s="95"/>
      <c r="D207" s="95"/>
      <c r="E207" s="95"/>
      <c r="F207" s="95"/>
      <c r="G207" s="95"/>
      <c r="H207" s="95"/>
      <c r="I207" s="230"/>
      <c r="J207" s="145"/>
      <c r="K207" s="95"/>
    </row>
    <row r="208" spans="1:12" ht="21.75" customHeight="1" x14ac:dyDescent="0.25">
      <c r="A208" s="95"/>
      <c r="B208" s="269"/>
      <c r="C208" s="95"/>
      <c r="D208" s="95"/>
      <c r="E208" s="95"/>
      <c r="F208" s="95"/>
      <c r="G208" s="95"/>
      <c r="H208" s="95"/>
      <c r="I208" s="230"/>
      <c r="J208" s="145"/>
      <c r="K208" s="95"/>
    </row>
    <row r="209" spans="1:11" ht="23.25" customHeight="1" x14ac:dyDescent="0.25">
      <c r="A209" s="95"/>
      <c r="B209" s="269"/>
      <c r="C209" s="95"/>
      <c r="D209" s="95"/>
      <c r="E209" s="95"/>
      <c r="F209" s="95"/>
      <c r="G209" s="95"/>
      <c r="H209" s="95"/>
      <c r="I209" s="230"/>
      <c r="J209" s="145"/>
      <c r="K209" s="95"/>
    </row>
    <row r="210" spans="1:11" ht="23.25" customHeight="1" x14ac:dyDescent="0.25"/>
    <row r="211" spans="1:11" ht="21.75" customHeight="1" x14ac:dyDescent="0.25"/>
    <row r="212" spans="1:11" ht="16.5" customHeight="1" x14ac:dyDescent="0.25"/>
    <row r="213" spans="1:11" ht="29.25" customHeight="1" x14ac:dyDescent="0.25"/>
    <row r="214" spans="1:11" ht="24.75" customHeight="1" x14ac:dyDescent="0.25"/>
    <row r="215" spans="1:11" ht="33" customHeight="1" x14ac:dyDescent="0.25"/>
    <row r="217" spans="1:11" ht="15" customHeight="1" x14ac:dyDescent="0.25"/>
    <row r="218" spans="1:11" ht="25.5" customHeight="1" x14ac:dyDescent="0.25"/>
  </sheetData>
  <sheetProtection sheet="1" formatCells="0" formatColumns="0" formatRows="0"/>
  <mergeCells count="37">
    <mergeCell ref="C149:K149"/>
    <mergeCell ref="C159:K159"/>
    <mergeCell ref="B195:B209"/>
    <mergeCell ref="C191:H191"/>
    <mergeCell ref="C204:D204"/>
    <mergeCell ref="C184:C185"/>
    <mergeCell ref="G184:G185"/>
    <mergeCell ref="G192:G193"/>
    <mergeCell ref="H192:H193"/>
    <mergeCell ref="C201:D201"/>
    <mergeCell ref="C183:G183"/>
    <mergeCell ref="D184:D185"/>
    <mergeCell ref="E184:E185"/>
    <mergeCell ref="F184:F185"/>
    <mergeCell ref="D192:D193"/>
    <mergeCell ref="E192:E193"/>
    <mergeCell ref="C48:K48"/>
    <mergeCell ref="B1:E1"/>
    <mergeCell ref="C16:K16"/>
    <mergeCell ref="C6:K6"/>
    <mergeCell ref="C26:K26"/>
    <mergeCell ref="F192:F193"/>
    <mergeCell ref="B2:E2"/>
    <mergeCell ref="C97:K97"/>
    <mergeCell ref="C107:K107"/>
    <mergeCell ref="C128:K128"/>
    <mergeCell ref="C117:K117"/>
    <mergeCell ref="C139:K139"/>
    <mergeCell ref="C129:K129"/>
    <mergeCell ref="C58:K58"/>
    <mergeCell ref="C68:K68"/>
    <mergeCell ref="C78:K78"/>
    <mergeCell ref="C89:K89"/>
    <mergeCell ref="C90:K90"/>
    <mergeCell ref="C36:K36"/>
    <mergeCell ref="C5:K5"/>
    <mergeCell ref="C47:K47"/>
  </mergeCells>
  <conditionalFormatting sqref="D200">
    <cfRule type="cellIs" dxfId="26" priority="46" operator="lessThan">
      <formula>0.15</formula>
    </cfRule>
  </conditionalFormatting>
  <conditionalFormatting sqref="D203">
    <cfRule type="cellIs" dxfId="25" priority="44" operator="lessThan">
      <formula>0.05</formula>
    </cfRule>
  </conditionalFormatting>
  <conditionalFormatting sqref="H197 I196:J196">
    <cfRule type="cellIs" dxfId="24" priority="1" operator="greaterThan">
      <formula>1</formula>
    </cfRule>
  </conditionalFormatting>
  <dataValidations xWindow="431" yWindow="475" count="6">
    <dataValidation allowBlank="1" showInputMessage="1" showErrorMessage="1" prompt="% Towards Gender Equality and Women's Empowerment Must be Higher than 15%_x000a_" sqref="D200:G200" xr:uid="{E72508C7-C8DD-46A5-878C-E4FA07CAB6AF}"/>
    <dataValidation allowBlank="1" showInputMessage="1" showErrorMessage="1" prompt="M&amp;E Budget Cannot be Less than 5%_x000a_" sqref="D203:G203" xr:uid="{53928C0A-D548-4B6B-97FC-07D38B0E5FA7}"/>
    <dataValidation allowBlank="1" showInputMessage="1" showErrorMessage="1" prompt="Insert *text* description of Outcome here" sqref="C5:K5 C47:K47 C89:K89 C128:K128" xr:uid="{89ACADD6-F982-42D9-AC8D-CCF9750605B2}"/>
    <dataValidation allowBlank="1" showInputMessage="1" showErrorMessage="1" prompt="Insert *text* description of Output here" sqref="C6 C16 C26 C36 C48 C58 C68 C78 C90 C97 C107 C117 C129 C139 C149 C159" xr:uid="{31AC9CA6-D499-4711-A99F-BECD0A64F3A8}"/>
    <dataValidation allowBlank="1" showInputMessage="1" showErrorMessage="1" prompt="Insert *text* description of Activity here" sqref="C160 C150 C130 C118 C140 C91 C108" xr:uid="{E7A390F5-03DD-4A67-B842-17326B4F2DA4}"/>
    <dataValidation allowBlank="1" showErrorMessage="1" prompt="% Towards Gender Equality and Women's Empowerment Must be Higher than 15%_x000a_" sqref="D202:G202" xr:uid="{8C6643DA-1D03-44FB-AC1F-C4CB706ED3AA}"/>
  </dataValidations>
  <pageMargins left="0.7" right="0.7" top="0.75" bottom="0.75" header="0.3" footer="0.3"/>
  <pageSetup scale="74" orientation="landscape" r:id="rId1"/>
  <rowBreaks count="1" manualBreakCount="1">
    <brk id="58" max="16383" man="1"/>
  </rowBreaks>
  <ignoredErrors>
    <ignoredError sqref="D184:F185 D192:F19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90" zoomScaleNormal="90" workbookViewId="0">
      <pane ySplit="4" topLeftCell="A109" activePane="bottomLeft" state="frozen"/>
      <selection pane="bottomLeft" activeCell="J202" sqref="J202"/>
    </sheetView>
  </sheetViews>
  <sheetFormatPr defaultColWidth="9.140625" defaultRowHeight="15.75" x14ac:dyDescent="0.25"/>
  <cols>
    <col min="1" max="1" width="4.42578125" style="23" customWidth="1"/>
    <col min="2" max="2" width="3.28515625" style="23" customWidth="1"/>
    <col min="3" max="3" width="51.42578125" style="23" customWidth="1"/>
    <col min="4" max="4" width="34.28515625" style="24" customWidth="1"/>
    <col min="5" max="5" width="35" style="24" customWidth="1"/>
    <col min="6" max="6" width="36.42578125" style="24" customWidth="1"/>
    <col min="7" max="7" width="25.7109375" style="23" customWidth="1"/>
    <col min="8" max="8" width="21.42578125" style="23" customWidth="1"/>
    <col min="9" max="9" width="16.85546875" style="23" customWidth="1"/>
    <col min="10" max="10" width="19.42578125" style="23" customWidth="1"/>
    <col min="11" max="11" width="19" style="23" customWidth="1"/>
    <col min="12" max="12" width="26" style="23" customWidth="1"/>
    <col min="13" max="13" width="21.140625" style="23" customWidth="1"/>
    <col min="14" max="14" width="7" style="23" customWidth="1"/>
    <col min="15" max="15" width="24.28515625" style="23" customWidth="1"/>
    <col min="16" max="16" width="26.42578125" style="23" customWidth="1"/>
    <col min="17" max="17" width="30.140625" style="23" customWidth="1"/>
    <col min="18" max="18" width="33" style="23" customWidth="1"/>
    <col min="19" max="20" width="22.7109375" style="23" customWidth="1"/>
    <col min="21" max="21" width="23.42578125" style="23" customWidth="1"/>
    <col min="22" max="22" width="32.140625" style="23" customWidth="1"/>
    <col min="23" max="23" width="9.140625" style="23"/>
    <col min="24" max="24" width="17.7109375" style="23" customWidth="1"/>
    <col min="25" max="25" width="26.42578125" style="23" customWidth="1"/>
    <col min="26" max="26" width="22.42578125" style="23" customWidth="1"/>
    <col min="27" max="27" width="29.7109375" style="23" customWidth="1"/>
    <col min="28" max="28" width="23.42578125" style="23" customWidth="1"/>
    <col min="29" max="29" width="18.42578125" style="23" customWidth="1"/>
    <col min="30" max="30" width="17.42578125" style="23" customWidth="1"/>
    <col min="31" max="31" width="25.140625" style="23" customWidth="1"/>
    <col min="32" max="16384" width="9.140625" style="23"/>
  </cols>
  <sheetData>
    <row r="1" spans="2:14" ht="31.5" customHeight="1" x14ac:dyDescent="0.7">
      <c r="B1" s="197"/>
      <c r="C1" s="242" t="s">
        <v>0</v>
      </c>
      <c r="D1" s="242"/>
      <c r="E1" s="242"/>
      <c r="F1" s="242"/>
      <c r="G1" s="12"/>
      <c r="H1" s="13"/>
      <c r="I1" s="13"/>
      <c r="J1" s="197"/>
      <c r="K1" s="197"/>
      <c r="L1" s="8"/>
      <c r="M1" s="2"/>
      <c r="N1" s="197"/>
    </row>
    <row r="2" spans="2:14" ht="24" customHeight="1" x14ac:dyDescent="0.3">
      <c r="B2" s="197"/>
      <c r="C2" s="245" t="s">
        <v>237</v>
      </c>
      <c r="D2" s="245"/>
      <c r="E2" s="245"/>
      <c r="F2" s="93"/>
      <c r="G2" s="197"/>
      <c r="H2" s="197"/>
      <c r="I2" s="197"/>
      <c r="J2" s="197"/>
      <c r="K2" s="197"/>
      <c r="L2" s="8"/>
      <c r="M2" s="2"/>
      <c r="N2" s="197"/>
    </row>
    <row r="3" spans="2:14" ht="24" customHeight="1" x14ac:dyDescent="0.25">
      <c r="B3" s="197"/>
      <c r="C3" s="18"/>
      <c r="D3" s="18"/>
      <c r="E3" s="18"/>
      <c r="F3" s="18"/>
      <c r="G3" s="197"/>
      <c r="H3" s="197"/>
      <c r="I3" s="197"/>
      <c r="J3" s="197"/>
      <c r="K3" s="197"/>
      <c r="L3" s="8"/>
      <c r="M3" s="2"/>
      <c r="N3" s="197"/>
    </row>
    <row r="4" spans="2:14" ht="24" customHeight="1" x14ac:dyDescent="0.25">
      <c r="B4" s="197"/>
      <c r="C4" s="18"/>
      <c r="D4" s="90" t="s">
        <v>238</v>
      </c>
      <c r="E4" s="90" t="s">
        <v>239</v>
      </c>
      <c r="F4" s="90" t="s">
        <v>240</v>
      </c>
      <c r="G4" s="87" t="s">
        <v>8</v>
      </c>
      <c r="H4" s="197"/>
      <c r="I4" s="197"/>
      <c r="J4" s="197"/>
      <c r="K4" s="197"/>
      <c r="L4" s="8"/>
      <c r="M4" s="2"/>
      <c r="N4" s="197"/>
    </row>
    <row r="5" spans="2:14" ht="24" customHeight="1" x14ac:dyDescent="0.25">
      <c r="B5" s="292" t="s">
        <v>241</v>
      </c>
      <c r="C5" s="293"/>
      <c r="D5" s="293"/>
      <c r="E5" s="293"/>
      <c r="F5" s="293"/>
      <c r="G5" s="294"/>
      <c r="H5" s="197"/>
      <c r="I5" s="197"/>
      <c r="J5" s="197"/>
      <c r="K5" s="197"/>
      <c r="L5" s="8"/>
      <c r="M5" s="2"/>
      <c r="N5" s="197"/>
    </row>
    <row r="6" spans="2:14" ht="22.5" customHeight="1" x14ac:dyDescent="0.25">
      <c r="B6" s="197"/>
      <c r="C6" s="292" t="s">
        <v>242</v>
      </c>
      <c r="D6" s="293"/>
      <c r="E6" s="293"/>
      <c r="F6" s="293"/>
      <c r="G6" s="294"/>
      <c r="H6" s="197"/>
      <c r="I6" s="197"/>
      <c r="J6" s="197"/>
      <c r="K6" s="197"/>
      <c r="L6" s="8"/>
      <c r="M6" s="2"/>
      <c r="N6" s="197"/>
    </row>
    <row r="7" spans="2:14" ht="24.75" customHeight="1" thickBot="1" x14ac:dyDescent="0.3">
      <c r="B7" s="197"/>
      <c r="C7" s="31" t="s">
        <v>243</v>
      </c>
      <c r="D7" s="32">
        <f>'1) Budget Table'!D15</f>
        <v>110000</v>
      </c>
      <c r="E7" s="32">
        <f>'1) Budget Table'!E15</f>
        <v>80000</v>
      </c>
      <c r="F7" s="32">
        <f>'1) Budget Table'!F15</f>
        <v>0</v>
      </c>
      <c r="G7" s="33">
        <f>SUM(D7:F7)</f>
        <v>190000</v>
      </c>
      <c r="H7" s="197"/>
      <c r="I7" s="197"/>
      <c r="J7" s="197"/>
      <c r="K7" s="197"/>
      <c r="L7" s="8"/>
      <c r="M7" s="2"/>
      <c r="N7" s="197"/>
    </row>
    <row r="8" spans="2:14" ht="21.75" customHeight="1" x14ac:dyDescent="0.25">
      <c r="B8" s="197"/>
      <c r="C8" s="29" t="s">
        <v>244</v>
      </c>
      <c r="D8" s="198">
        <v>8000</v>
      </c>
      <c r="E8" s="199">
        <v>10000</v>
      </c>
      <c r="F8" s="199"/>
      <c r="G8" s="30">
        <f t="shared" ref="G8:G15" si="0">SUM(D8:F8)</f>
        <v>18000</v>
      </c>
      <c r="H8" s="197"/>
      <c r="I8" s="197"/>
      <c r="J8" s="197"/>
      <c r="K8" s="197"/>
      <c r="L8" s="197"/>
      <c r="M8" s="197"/>
      <c r="N8" s="197"/>
    </row>
    <row r="9" spans="2:14" x14ac:dyDescent="0.25">
      <c r="B9" s="197"/>
      <c r="C9" s="21" t="s">
        <v>245</v>
      </c>
      <c r="D9" s="200">
        <v>8000</v>
      </c>
      <c r="E9" s="201">
        <v>3000</v>
      </c>
      <c r="F9" s="201">
        <v>0</v>
      </c>
      <c r="G9" s="28">
        <f t="shared" si="0"/>
        <v>11000</v>
      </c>
      <c r="H9" s="197"/>
      <c r="I9" s="197"/>
      <c r="J9" s="197"/>
      <c r="K9" s="197"/>
      <c r="L9" s="197"/>
      <c r="M9" s="197"/>
      <c r="N9" s="197"/>
    </row>
    <row r="10" spans="2:14" ht="15.75" customHeight="1" x14ac:dyDescent="0.25">
      <c r="B10" s="197"/>
      <c r="C10" s="21" t="s">
        <v>246</v>
      </c>
      <c r="D10" s="200">
        <v>8000</v>
      </c>
      <c r="E10" s="200">
        <v>3000</v>
      </c>
      <c r="F10" s="200"/>
      <c r="G10" s="28">
        <f t="shared" si="0"/>
        <v>11000</v>
      </c>
      <c r="H10" s="197"/>
      <c r="I10" s="197"/>
      <c r="J10" s="197"/>
      <c r="K10" s="197"/>
      <c r="L10" s="197"/>
      <c r="M10" s="197"/>
      <c r="N10" s="197"/>
    </row>
    <row r="11" spans="2:14" x14ac:dyDescent="0.25">
      <c r="B11" s="197"/>
      <c r="C11" s="22" t="s">
        <v>247</v>
      </c>
      <c r="D11" s="200">
        <v>10000</v>
      </c>
      <c r="E11" s="200">
        <v>15000</v>
      </c>
      <c r="F11" s="200">
        <v>0</v>
      </c>
      <c r="G11" s="28">
        <f t="shared" si="0"/>
        <v>25000</v>
      </c>
      <c r="H11" s="197"/>
      <c r="I11" s="197"/>
      <c r="J11" s="197"/>
      <c r="K11" s="197"/>
      <c r="L11" s="197"/>
      <c r="M11" s="197"/>
      <c r="N11" s="197"/>
    </row>
    <row r="12" spans="2:14" x14ac:dyDescent="0.25">
      <c r="B12" s="197"/>
      <c r="C12" s="21" t="s">
        <v>248</v>
      </c>
      <c r="D12" s="200">
        <v>10000</v>
      </c>
      <c r="E12" s="200">
        <v>7000</v>
      </c>
      <c r="F12" s="200">
        <v>0</v>
      </c>
      <c r="G12" s="28">
        <f t="shared" si="0"/>
        <v>17000</v>
      </c>
      <c r="H12" s="197"/>
      <c r="I12" s="197"/>
      <c r="J12" s="197"/>
      <c r="K12" s="197"/>
      <c r="L12" s="197"/>
      <c r="M12" s="197"/>
      <c r="N12" s="197"/>
    </row>
    <row r="13" spans="2:14" ht="21.75" customHeight="1" x14ac:dyDescent="0.25">
      <c r="B13" s="197"/>
      <c r="C13" s="21" t="s">
        <v>249</v>
      </c>
      <c r="D13" s="200">
        <v>55000</v>
      </c>
      <c r="E13" s="200">
        <v>37000</v>
      </c>
      <c r="F13" s="200">
        <v>0</v>
      </c>
      <c r="G13" s="28">
        <f t="shared" si="0"/>
        <v>92000</v>
      </c>
      <c r="H13" s="197"/>
      <c r="I13" s="197"/>
      <c r="J13" s="197"/>
      <c r="K13" s="197"/>
      <c r="L13" s="197"/>
      <c r="M13" s="197"/>
      <c r="N13" s="197"/>
    </row>
    <row r="14" spans="2:14" ht="21.75" customHeight="1" x14ac:dyDescent="0.25">
      <c r="B14" s="197"/>
      <c r="C14" s="21" t="s">
        <v>250</v>
      </c>
      <c r="D14" s="200">
        <v>11000</v>
      </c>
      <c r="E14" s="200">
        <v>5000</v>
      </c>
      <c r="F14" s="200"/>
      <c r="G14" s="28">
        <f t="shared" si="0"/>
        <v>16000</v>
      </c>
      <c r="H14" s="197"/>
      <c r="I14" s="197"/>
      <c r="J14" s="197"/>
      <c r="K14" s="197"/>
      <c r="L14" s="197"/>
      <c r="M14" s="197"/>
      <c r="N14" s="197"/>
    </row>
    <row r="15" spans="2:14" ht="15.75" customHeight="1" x14ac:dyDescent="0.25">
      <c r="B15" s="197"/>
      <c r="C15" s="25" t="s">
        <v>251</v>
      </c>
      <c r="D15" s="34">
        <f>SUM(D8:D14)</f>
        <v>110000</v>
      </c>
      <c r="E15" s="34">
        <f>SUM(E8:E14)</f>
        <v>80000</v>
      </c>
      <c r="F15" s="34">
        <f>SUM(F8:F14)</f>
        <v>0</v>
      </c>
      <c r="G15" s="66">
        <f t="shared" si="0"/>
        <v>190000</v>
      </c>
      <c r="H15" s="197"/>
      <c r="I15" s="197"/>
      <c r="J15" s="197"/>
      <c r="K15" s="197"/>
      <c r="L15" s="197"/>
      <c r="M15" s="197"/>
      <c r="N15" s="197"/>
    </row>
    <row r="16" spans="2:14" s="24" customFormat="1" x14ac:dyDescent="0.25">
      <c r="B16" s="202"/>
      <c r="C16" s="38"/>
      <c r="D16" s="39"/>
      <c r="E16" s="39"/>
      <c r="F16" s="39"/>
      <c r="G16" s="67"/>
      <c r="H16" s="202"/>
      <c r="I16" s="202"/>
      <c r="J16" s="202"/>
      <c r="K16" s="202"/>
      <c r="L16" s="202"/>
      <c r="M16" s="202"/>
      <c r="N16" s="202"/>
    </row>
    <row r="17" spans="3:14" x14ac:dyDescent="0.25">
      <c r="C17" s="292" t="s">
        <v>252</v>
      </c>
      <c r="D17" s="293"/>
      <c r="E17" s="293"/>
      <c r="F17" s="293"/>
      <c r="G17" s="294"/>
      <c r="H17" s="197"/>
      <c r="I17" s="197"/>
      <c r="J17" s="197"/>
      <c r="K17" s="197"/>
      <c r="L17" s="197"/>
      <c r="M17" s="197"/>
      <c r="N17" s="197"/>
    </row>
    <row r="18" spans="3:14" ht="27" customHeight="1" thickBot="1" x14ac:dyDescent="0.3">
      <c r="C18" s="31" t="s">
        <v>243</v>
      </c>
      <c r="D18" s="32">
        <f>'1) Budget Table'!D25</f>
        <v>85000</v>
      </c>
      <c r="E18" s="32">
        <f>'1) Budget Table'!E25</f>
        <v>70000</v>
      </c>
      <c r="F18" s="32">
        <f>'1) Budget Table'!F25</f>
        <v>0</v>
      </c>
      <c r="G18" s="33">
        <f t="shared" ref="G18:G25" si="1">SUM(D18:F18)</f>
        <v>155000</v>
      </c>
      <c r="H18" s="197"/>
      <c r="I18" s="197"/>
      <c r="J18" s="197"/>
      <c r="K18" s="197"/>
      <c r="L18" s="197"/>
      <c r="M18" s="197"/>
      <c r="N18" s="197"/>
    </row>
    <row r="19" spans="3:14" x14ac:dyDescent="0.25">
      <c r="C19" s="29" t="s">
        <v>244</v>
      </c>
      <c r="D19" s="198">
        <v>17000</v>
      </c>
      <c r="E19" s="199">
        <v>5000</v>
      </c>
      <c r="F19" s="199">
        <v>0</v>
      </c>
      <c r="G19" s="30">
        <f t="shared" si="1"/>
        <v>22000</v>
      </c>
      <c r="H19" s="197"/>
      <c r="I19" s="197"/>
      <c r="J19" s="197"/>
      <c r="K19" s="197"/>
      <c r="L19" s="197"/>
      <c r="M19" s="197"/>
      <c r="N19" s="197"/>
    </row>
    <row r="20" spans="3:14" x14ac:dyDescent="0.25">
      <c r="C20" s="21" t="s">
        <v>245</v>
      </c>
      <c r="D20" s="200">
        <v>7000</v>
      </c>
      <c r="E20" s="201">
        <v>5000</v>
      </c>
      <c r="F20" s="201">
        <v>0</v>
      </c>
      <c r="G20" s="28">
        <f t="shared" si="1"/>
        <v>12000</v>
      </c>
      <c r="H20" s="197"/>
      <c r="I20" s="197"/>
      <c r="J20" s="197"/>
      <c r="K20" s="197"/>
      <c r="L20" s="197"/>
      <c r="M20" s="197"/>
      <c r="N20" s="197"/>
    </row>
    <row r="21" spans="3:14" ht="31.5" x14ac:dyDescent="0.25">
      <c r="C21" s="21" t="s">
        <v>246</v>
      </c>
      <c r="D21" s="200">
        <v>7000</v>
      </c>
      <c r="E21" s="200">
        <v>5000</v>
      </c>
      <c r="F21" s="200">
        <v>0</v>
      </c>
      <c r="G21" s="28">
        <f t="shared" si="1"/>
        <v>12000</v>
      </c>
      <c r="H21" s="197"/>
      <c r="I21" s="197"/>
      <c r="J21" s="197"/>
      <c r="K21" s="197"/>
      <c r="L21" s="197"/>
      <c r="M21" s="197"/>
      <c r="N21" s="197"/>
    </row>
    <row r="22" spans="3:14" x14ac:dyDescent="0.25">
      <c r="C22" s="22" t="s">
        <v>247</v>
      </c>
      <c r="D22" s="200">
        <v>17000</v>
      </c>
      <c r="E22" s="200">
        <v>10000</v>
      </c>
      <c r="F22" s="200">
        <v>0</v>
      </c>
      <c r="G22" s="28">
        <f t="shared" si="1"/>
        <v>27000</v>
      </c>
      <c r="H22" s="197"/>
      <c r="I22" s="197"/>
      <c r="J22" s="197"/>
      <c r="K22" s="197"/>
      <c r="L22" s="197"/>
      <c r="M22" s="197"/>
      <c r="N22" s="197"/>
    </row>
    <row r="23" spans="3:14" x14ac:dyDescent="0.25">
      <c r="C23" s="21" t="s">
        <v>248</v>
      </c>
      <c r="D23" s="200">
        <v>12000</v>
      </c>
      <c r="E23" s="200">
        <v>10000</v>
      </c>
      <c r="F23" s="200">
        <v>0</v>
      </c>
      <c r="G23" s="28">
        <f t="shared" si="1"/>
        <v>22000</v>
      </c>
      <c r="H23" s="197"/>
      <c r="I23" s="197"/>
      <c r="J23" s="197"/>
      <c r="K23" s="197"/>
      <c r="L23" s="197"/>
      <c r="M23" s="197"/>
      <c r="N23" s="197"/>
    </row>
    <row r="24" spans="3:14" x14ac:dyDescent="0.25">
      <c r="C24" s="21" t="s">
        <v>249</v>
      </c>
      <c r="D24" s="200">
        <v>20000</v>
      </c>
      <c r="E24" s="200">
        <v>35000</v>
      </c>
      <c r="F24" s="200">
        <v>0</v>
      </c>
      <c r="G24" s="28">
        <f t="shared" si="1"/>
        <v>55000</v>
      </c>
      <c r="H24" s="197"/>
      <c r="I24" s="197"/>
      <c r="J24" s="197"/>
      <c r="K24" s="197"/>
      <c r="L24" s="197"/>
      <c r="M24" s="197"/>
      <c r="N24" s="197"/>
    </row>
    <row r="25" spans="3:14" x14ac:dyDescent="0.25">
      <c r="C25" s="21" t="s">
        <v>250</v>
      </c>
      <c r="D25" s="200">
        <v>5000</v>
      </c>
      <c r="E25" s="200">
        <v>0</v>
      </c>
      <c r="F25" s="200">
        <v>0</v>
      </c>
      <c r="G25" s="28">
        <f t="shared" si="1"/>
        <v>5000</v>
      </c>
      <c r="H25" s="197"/>
      <c r="I25" s="197"/>
      <c r="J25" s="197"/>
      <c r="K25" s="197"/>
      <c r="L25" s="197"/>
      <c r="M25" s="197"/>
      <c r="N25" s="197"/>
    </row>
    <row r="26" spans="3:14" x14ac:dyDescent="0.25">
      <c r="C26" s="25" t="s">
        <v>251</v>
      </c>
      <c r="D26" s="34">
        <f>SUM(D19:D25)</f>
        <v>85000</v>
      </c>
      <c r="E26" s="34">
        <f>SUM(E19:E25)</f>
        <v>70000</v>
      </c>
      <c r="F26" s="34">
        <f>SUM(F19:F25)</f>
        <v>0</v>
      </c>
      <c r="G26" s="28">
        <f>SUM(D26:F26)</f>
        <v>155000</v>
      </c>
      <c r="H26" s="197"/>
      <c r="I26" s="197"/>
      <c r="J26" s="197"/>
      <c r="K26" s="197"/>
      <c r="L26" s="197"/>
      <c r="M26" s="197"/>
      <c r="N26" s="197"/>
    </row>
    <row r="27" spans="3:14" s="24" customFormat="1" x14ac:dyDescent="0.25">
      <c r="C27" s="38"/>
      <c r="D27" s="39"/>
      <c r="E27" s="39"/>
      <c r="F27" s="39"/>
      <c r="G27" s="40"/>
      <c r="H27" s="202"/>
      <c r="I27" s="202"/>
      <c r="J27" s="202"/>
      <c r="K27" s="202"/>
      <c r="L27" s="202"/>
      <c r="M27" s="202"/>
      <c r="N27" s="202"/>
    </row>
    <row r="28" spans="3:14" x14ac:dyDescent="0.25">
      <c r="C28" s="292" t="s">
        <v>253</v>
      </c>
      <c r="D28" s="293"/>
      <c r="E28" s="293"/>
      <c r="F28" s="293"/>
      <c r="G28" s="294"/>
      <c r="H28" s="197"/>
      <c r="I28" s="197"/>
      <c r="J28" s="197"/>
      <c r="K28" s="197"/>
      <c r="L28" s="197"/>
      <c r="M28" s="197"/>
      <c r="N28" s="197"/>
    </row>
    <row r="29" spans="3:14" ht="21.75" customHeight="1" thickBot="1" x14ac:dyDescent="0.3">
      <c r="C29" s="31" t="s">
        <v>243</v>
      </c>
      <c r="D29" s="32">
        <f>'1) Budget Table'!D35</f>
        <v>0</v>
      </c>
      <c r="E29" s="32">
        <f>'1) Budget Table'!E35</f>
        <v>0</v>
      </c>
      <c r="F29" s="32">
        <f>'1) Budget Table'!F35</f>
        <v>0</v>
      </c>
      <c r="G29" s="33">
        <f t="shared" ref="G29:G37" si="2">SUM(D29:F29)</f>
        <v>0</v>
      </c>
      <c r="H29" s="197"/>
      <c r="I29" s="197"/>
      <c r="J29" s="197"/>
      <c r="K29" s="197"/>
      <c r="L29" s="197"/>
      <c r="M29" s="197"/>
      <c r="N29" s="197"/>
    </row>
    <row r="30" spans="3:14" x14ac:dyDescent="0.25">
      <c r="C30" s="29" t="s">
        <v>244</v>
      </c>
      <c r="D30" s="198"/>
      <c r="E30" s="199">
        <v>0</v>
      </c>
      <c r="F30" s="199">
        <v>0</v>
      </c>
      <c r="G30" s="30">
        <f t="shared" si="2"/>
        <v>0</v>
      </c>
      <c r="H30" s="197"/>
      <c r="I30" s="197"/>
      <c r="J30" s="197"/>
      <c r="K30" s="197"/>
      <c r="L30" s="197"/>
      <c r="M30" s="197"/>
      <c r="N30" s="197"/>
    </row>
    <row r="31" spans="3:14" s="24" customFormat="1" ht="15.75" customHeight="1" x14ac:dyDescent="0.25">
      <c r="C31" s="21" t="s">
        <v>245</v>
      </c>
      <c r="D31" s="200"/>
      <c r="E31" s="201">
        <v>0</v>
      </c>
      <c r="F31" s="201">
        <v>0</v>
      </c>
      <c r="G31" s="28">
        <f t="shared" si="2"/>
        <v>0</v>
      </c>
      <c r="H31" s="202"/>
      <c r="I31" s="202"/>
      <c r="J31" s="202"/>
      <c r="K31" s="202"/>
      <c r="L31" s="202"/>
      <c r="M31" s="202"/>
      <c r="N31" s="202"/>
    </row>
    <row r="32" spans="3:14" s="24" customFormat="1" ht="31.5" x14ac:dyDescent="0.25">
      <c r="C32" s="21" t="s">
        <v>246</v>
      </c>
      <c r="D32" s="200"/>
      <c r="E32" s="200">
        <v>0</v>
      </c>
      <c r="F32" s="200">
        <v>0</v>
      </c>
      <c r="G32" s="28">
        <f t="shared" si="2"/>
        <v>0</v>
      </c>
      <c r="H32" s="202"/>
      <c r="I32" s="202"/>
      <c r="J32" s="202"/>
      <c r="K32" s="202"/>
      <c r="L32" s="202"/>
      <c r="M32" s="202"/>
      <c r="N32" s="202"/>
    </row>
    <row r="33" spans="3:14" s="24" customFormat="1" x14ac:dyDescent="0.25">
      <c r="C33" s="22" t="s">
        <v>247</v>
      </c>
      <c r="D33" s="200"/>
      <c r="E33" s="200">
        <v>0</v>
      </c>
      <c r="F33" s="200">
        <v>0</v>
      </c>
      <c r="G33" s="28">
        <f t="shared" si="2"/>
        <v>0</v>
      </c>
      <c r="H33" s="202"/>
      <c r="I33" s="202"/>
      <c r="J33" s="202"/>
      <c r="K33" s="202"/>
      <c r="L33" s="202"/>
      <c r="M33" s="202"/>
      <c r="N33" s="202"/>
    </row>
    <row r="34" spans="3:14" x14ac:dyDescent="0.25">
      <c r="C34" s="21" t="s">
        <v>248</v>
      </c>
      <c r="D34" s="200"/>
      <c r="E34" s="200">
        <v>0</v>
      </c>
      <c r="F34" s="200">
        <v>0</v>
      </c>
      <c r="G34" s="28">
        <f t="shared" si="2"/>
        <v>0</v>
      </c>
      <c r="H34" s="197"/>
      <c r="I34" s="197"/>
      <c r="J34" s="197"/>
      <c r="K34" s="197"/>
      <c r="L34" s="197"/>
      <c r="M34" s="197"/>
      <c r="N34" s="197"/>
    </row>
    <row r="35" spans="3:14" x14ac:dyDescent="0.25">
      <c r="C35" s="21" t="s">
        <v>249</v>
      </c>
      <c r="D35" s="200"/>
      <c r="E35" s="200">
        <v>0</v>
      </c>
      <c r="F35" s="200">
        <v>0</v>
      </c>
      <c r="G35" s="28">
        <f t="shared" si="2"/>
        <v>0</v>
      </c>
      <c r="H35" s="197"/>
      <c r="I35" s="197"/>
      <c r="J35" s="197"/>
      <c r="K35" s="197"/>
      <c r="L35" s="197"/>
      <c r="M35" s="197"/>
      <c r="N35" s="197"/>
    </row>
    <row r="36" spans="3:14" x14ac:dyDescent="0.25">
      <c r="C36" s="21" t="s">
        <v>250</v>
      </c>
      <c r="D36" s="200"/>
      <c r="E36" s="200">
        <v>0</v>
      </c>
      <c r="F36" s="200">
        <v>0</v>
      </c>
      <c r="G36" s="28">
        <f t="shared" si="2"/>
        <v>0</v>
      </c>
      <c r="H36" s="197"/>
      <c r="I36" s="197"/>
      <c r="J36" s="197"/>
      <c r="K36" s="197"/>
      <c r="L36" s="197"/>
      <c r="M36" s="197"/>
      <c r="N36" s="197"/>
    </row>
    <row r="37" spans="3:14" x14ac:dyDescent="0.25">
      <c r="C37" s="25" t="s">
        <v>251</v>
      </c>
      <c r="D37" s="34">
        <f>SUM(D30:D36)</f>
        <v>0</v>
      </c>
      <c r="E37" s="34">
        <f>SUM(E30:E36)</f>
        <v>0</v>
      </c>
      <c r="F37" s="34">
        <f>SUM(F30:F36)</f>
        <v>0</v>
      </c>
      <c r="G37" s="28">
        <f t="shared" si="2"/>
        <v>0</v>
      </c>
      <c r="H37" s="197"/>
      <c r="I37" s="197"/>
      <c r="J37" s="197"/>
      <c r="K37" s="197"/>
      <c r="L37" s="197"/>
      <c r="M37" s="197"/>
      <c r="N37" s="197"/>
    </row>
    <row r="38" spans="3:14" x14ac:dyDescent="0.25">
      <c r="C38" s="292" t="s">
        <v>254</v>
      </c>
      <c r="D38" s="293"/>
      <c r="E38" s="293"/>
      <c r="F38" s="293"/>
      <c r="G38" s="294"/>
      <c r="H38" s="197"/>
      <c r="I38" s="197"/>
      <c r="J38" s="197"/>
      <c r="K38" s="197"/>
      <c r="L38" s="197"/>
      <c r="M38" s="197"/>
      <c r="N38" s="197"/>
    </row>
    <row r="39" spans="3:14" s="24" customFormat="1" x14ac:dyDescent="0.25">
      <c r="C39" s="35"/>
      <c r="D39" s="36"/>
      <c r="E39" s="36"/>
      <c r="F39" s="36"/>
      <c r="G39" s="37"/>
      <c r="H39" s="202"/>
      <c r="I39" s="202"/>
      <c r="J39" s="202"/>
      <c r="K39" s="202"/>
      <c r="L39" s="202"/>
      <c r="M39" s="202"/>
      <c r="N39" s="202"/>
    </row>
    <row r="40" spans="3:14" ht="20.25" customHeight="1" thickBot="1" x14ac:dyDescent="0.3">
      <c r="C40" s="31" t="s">
        <v>243</v>
      </c>
      <c r="D40" s="32">
        <f>'1) Budget Table'!D45</f>
        <v>0</v>
      </c>
      <c r="E40" s="32">
        <f>'1) Budget Table'!E45</f>
        <v>0</v>
      </c>
      <c r="F40" s="32">
        <f>'1) Budget Table'!F45</f>
        <v>0</v>
      </c>
      <c r="G40" s="33">
        <f t="shared" ref="G40:G48" si="3">SUM(D40:F40)</f>
        <v>0</v>
      </c>
      <c r="H40" s="197"/>
      <c r="I40" s="197"/>
      <c r="J40" s="197"/>
      <c r="K40" s="197"/>
      <c r="L40" s="197"/>
      <c r="M40" s="197"/>
      <c r="N40" s="197"/>
    </row>
    <row r="41" spans="3:14" x14ac:dyDescent="0.25">
      <c r="C41" s="29" t="s">
        <v>244</v>
      </c>
      <c r="D41" s="198">
        <v>0</v>
      </c>
      <c r="E41" s="199"/>
      <c r="F41" s="199">
        <v>0</v>
      </c>
      <c r="G41" s="30">
        <f t="shared" si="3"/>
        <v>0</v>
      </c>
      <c r="H41" s="197"/>
      <c r="I41" s="197"/>
      <c r="J41" s="197"/>
      <c r="K41" s="197"/>
      <c r="L41" s="197"/>
      <c r="M41" s="197"/>
      <c r="N41" s="197"/>
    </row>
    <row r="42" spans="3:14" ht="15.75" customHeight="1" x14ac:dyDescent="0.25">
      <c r="C42" s="21" t="s">
        <v>245</v>
      </c>
      <c r="D42" s="200">
        <v>0</v>
      </c>
      <c r="E42" s="201"/>
      <c r="F42" s="201">
        <v>0</v>
      </c>
      <c r="G42" s="28">
        <f t="shared" si="3"/>
        <v>0</v>
      </c>
      <c r="H42" s="197"/>
      <c r="I42" s="197"/>
      <c r="J42" s="197"/>
      <c r="K42" s="197"/>
      <c r="L42" s="197"/>
      <c r="M42" s="197"/>
      <c r="N42" s="197"/>
    </row>
    <row r="43" spans="3:14" ht="32.25" customHeight="1" x14ac:dyDescent="0.25">
      <c r="C43" s="21" t="s">
        <v>246</v>
      </c>
      <c r="D43" s="200">
        <v>0</v>
      </c>
      <c r="E43" s="200"/>
      <c r="F43" s="200">
        <v>0</v>
      </c>
      <c r="G43" s="28">
        <f t="shared" si="3"/>
        <v>0</v>
      </c>
      <c r="H43" s="197"/>
      <c r="I43" s="197"/>
      <c r="J43" s="197"/>
      <c r="K43" s="197"/>
      <c r="L43" s="197"/>
      <c r="M43" s="197"/>
      <c r="N43" s="197"/>
    </row>
    <row r="44" spans="3:14" s="24" customFormat="1" x14ac:dyDescent="0.25">
      <c r="C44" s="22" t="s">
        <v>247</v>
      </c>
      <c r="D44" s="200">
        <v>0</v>
      </c>
      <c r="E44" s="200"/>
      <c r="F44" s="200">
        <v>0</v>
      </c>
      <c r="G44" s="28">
        <f t="shared" si="3"/>
        <v>0</v>
      </c>
      <c r="H44" s="202"/>
      <c r="I44" s="202"/>
      <c r="J44" s="202"/>
      <c r="K44" s="202"/>
      <c r="L44" s="202"/>
      <c r="M44" s="202"/>
      <c r="N44" s="202"/>
    </row>
    <row r="45" spans="3:14" x14ac:dyDescent="0.25">
      <c r="C45" s="21" t="s">
        <v>248</v>
      </c>
      <c r="D45" s="200">
        <v>0</v>
      </c>
      <c r="E45" s="200"/>
      <c r="F45" s="200">
        <v>0</v>
      </c>
      <c r="G45" s="28">
        <f t="shared" si="3"/>
        <v>0</v>
      </c>
      <c r="H45" s="197"/>
      <c r="I45" s="197"/>
      <c r="J45" s="197"/>
      <c r="K45" s="197"/>
      <c r="L45" s="197"/>
      <c r="M45" s="197"/>
      <c r="N45" s="197"/>
    </row>
    <row r="46" spans="3:14" x14ac:dyDescent="0.25">
      <c r="C46" s="21" t="s">
        <v>249</v>
      </c>
      <c r="D46" s="200">
        <v>0</v>
      </c>
      <c r="E46" s="200"/>
      <c r="F46" s="200">
        <v>0</v>
      </c>
      <c r="G46" s="28">
        <f t="shared" si="3"/>
        <v>0</v>
      </c>
      <c r="H46" s="197"/>
      <c r="I46" s="197"/>
      <c r="J46" s="197"/>
      <c r="K46" s="197"/>
      <c r="L46" s="197"/>
      <c r="M46" s="197"/>
      <c r="N46" s="197"/>
    </row>
    <row r="47" spans="3:14" x14ac:dyDescent="0.25">
      <c r="C47" s="21" t="s">
        <v>250</v>
      </c>
      <c r="D47" s="200">
        <v>0</v>
      </c>
      <c r="E47" s="200"/>
      <c r="F47" s="200">
        <v>0</v>
      </c>
      <c r="G47" s="28">
        <f t="shared" si="3"/>
        <v>0</v>
      </c>
      <c r="H47" s="197"/>
      <c r="I47" s="197"/>
      <c r="J47" s="197"/>
      <c r="K47" s="197"/>
      <c r="L47" s="197"/>
      <c r="M47" s="197"/>
      <c r="N47" s="197"/>
    </row>
    <row r="48" spans="3:14" ht="21" customHeight="1" x14ac:dyDescent="0.25">
      <c r="C48" s="25" t="s">
        <v>251</v>
      </c>
      <c r="D48" s="34">
        <f>SUM(D41:D47)</f>
        <v>0</v>
      </c>
      <c r="E48" s="34">
        <f>SUM(E41:E47)</f>
        <v>0</v>
      </c>
      <c r="F48" s="34">
        <f>SUM(F41:F47)</f>
        <v>0</v>
      </c>
      <c r="G48" s="28">
        <f t="shared" si="3"/>
        <v>0</v>
      </c>
      <c r="H48" s="197"/>
      <c r="I48" s="197"/>
      <c r="J48" s="197"/>
      <c r="K48" s="197"/>
      <c r="L48" s="197"/>
      <c r="M48" s="197"/>
      <c r="N48" s="197"/>
    </row>
    <row r="49" spans="2:14" s="24" customFormat="1" ht="22.5" customHeight="1" x14ac:dyDescent="0.25">
      <c r="B49" s="202"/>
      <c r="C49" s="41"/>
      <c r="D49" s="39"/>
      <c r="E49" s="39"/>
      <c r="F49" s="39"/>
      <c r="G49" s="40"/>
      <c r="H49" s="202"/>
      <c r="I49" s="202"/>
      <c r="J49" s="202"/>
      <c r="K49" s="202"/>
      <c r="L49" s="202"/>
      <c r="M49" s="202"/>
      <c r="N49" s="202"/>
    </row>
    <row r="50" spans="2:14" x14ac:dyDescent="0.25">
      <c r="B50" s="292" t="s">
        <v>255</v>
      </c>
      <c r="C50" s="293"/>
      <c r="D50" s="293"/>
      <c r="E50" s="293"/>
      <c r="F50" s="293"/>
      <c r="G50" s="294"/>
      <c r="H50" s="197"/>
      <c r="I50" s="197"/>
      <c r="J50" s="197"/>
      <c r="K50" s="197"/>
      <c r="L50" s="197"/>
      <c r="M50" s="197"/>
      <c r="N50" s="197"/>
    </row>
    <row r="51" spans="2:14" x14ac:dyDescent="0.25">
      <c r="B51" s="197"/>
      <c r="C51" s="292" t="s">
        <v>256</v>
      </c>
      <c r="D51" s="293"/>
      <c r="E51" s="293"/>
      <c r="F51" s="293"/>
      <c r="G51" s="294"/>
      <c r="H51" s="197"/>
      <c r="I51" s="197"/>
      <c r="J51" s="197"/>
      <c r="K51" s="197"/>
      <c r="L51" s="197"/>
      <c r="M51" s="197"/>
      <c r="N51" s="197"/>
    </row>
    <row r="52" spans="2:14" ht="24" customHeight="1" thickBot="1" x14ac:dyDescent="0.3">
      <c r="B52" s="197"/>
      <c r="C52" s="31" t="s">
        <v>243</v>
      </c>
      <c r="D52" s="32">
        <f>'1) Budget Table'!D57</f>
        <v>50000</v>
      </c>
      <c r="E52" s="32">
        <f>'1) Budget Table'!E57</f>
        <v>25000</v>
      </c>
      <c r="F52" s="32">
        <f>'1) Budget Table'!F57</f>
        <v>0</v>
      </c>
      <c r="G52" s="33">
        <f>SUM(D52:F52)</f>
        <v>75000</v>
      </c>
      <c r="H52" s="197"/>
      <c r="I52" s="197"/>
      <c r="J52" s="197"/>
      <c r="K52" s="197"/>
      <c r="L52" s="197"/>
      <c r="M52" s="197"/>
      <c r="N52" s="197"/>
    </row>
    <row r="53" spans="2:14" ht="15.75" customHeight="1" x14ac:dyDescent="0.25">
      <c r="B53" s="197"/>
      <c r="C53" s="29" t="s">
        <v>244</v>
      </c>
      <c r="D53" s="198"/>
      <c r="E53" s="199">
        <v>0</v>
      </c>
      <c r="F53" s="199">
        <v>0</v>
      </c>
      <c r="G53" s="30">
        <f t="shared" ref="G53:G60" si="4">SUM(D53:F53)</f>
        <v>0</v>
      </c>
      <c r="H53" s="197"/>
      <c r="I53" s="197"/>
      <c r="J53" s="197"/>
      <c r="K53" s="197"/>
      <c r="L53" s="197"/>
      <c r="M53" s="197"/>
      <c r="N53" s="197"/>
    </row>
    <row r="54" spans="2:14" ht="15.75" customHeight="1" x14ac:dyDescent="0.25">
      <c r="B54" s="197"/>
      <c r="C54" s="21" t="s">
        <v>245</v>
      </c>
      <c r="D54" s="200">
        <v>10000</v>
      </c>
      <c r="E54" s="201">
        <v>0</v>
      </c>
      <c r="F54" s="201">
        <v>0</v>
      </c>
      <c r="G54" s="28">
        <f t="shared" si="4"/>
        <v>10000</v>
      </c>
      <c r="H54" s="197"/>
      <c r="I54" s="197"/>
      <c r="J54" s="197"/>
      <c r="K54" s="197"/>
      <c r="L54" s="197"/>
      <c r="M54" s="197"/>
      <c r="N54" s="197"/>
    </row>
    <row r="55" spans="2:14" ht="15.75" customHeight="1" x14ac:dyDescent="0.25">
      <c r="B55" s="197"/>
      <c r="C55" s="21" t="s">
        <v>246</v>
      </c>
      <c r="D55" s="200">
        <v>5000</v>
      </c>
      <c r="E55" s="200">
        <v>0</v>
      </c>
      <c r="F55" s="200">
        <v>0</v>
      </c>
      <c r="G55" s="28">
        <f t="shared" si="4"/>
        <v>5000</v>
      </c>
      <c r="H55" s="197"/>
      <c r="I55" s="197"/>
      <c r="J55" s="197"/>
      <c r="K55" s="197"/>
      <c r="L55" s="197"/>
      <c r="M55" s="197"/>
      <c r="N55" s="197"/>
    </row>
    <row r="56" spans="2:14" ht="18.75" customHeight="1" x14ac:dyDescent="0.25">
      <c r="B56" s="197"/>
      <c r="C56" s="22" t="s">
        <v>247</v>
      </c>
      <c r="D56" s="200">
        <v>5000</v>
      </c>
      <c r="E56" s="200">
        <v>25000</v>
      </c>
      <c r="F56" s="200">
        <v>0</v>
      </c>
      <c r="G56" s="28">
        <f t="shared" si="4"/>
        <v>30000</v>
      </c>
      <c r="H56" s="197"/>
      <c r="I56" s="197"/>
      <c r="J56" s="197"/>
      <c r="K56" s="197"/>
      <c r="L56" s="197"/>
      <c r="M56" s="197"/>
      <c r="N56" s="197"/>
    </row>
    <row r="57" spans="2:14" x14ac:dyDescent="0.25">
      <c r="B57" s="197"/>
      <c r="C57" s="21" t="s">
        <v>248</v>
      </c>
      <c r="D57" s="200">
        <v>12000</v>
      </c>
      <c r="E57" s="200">
        <v>0</v>
      </c>
      <c r="F57" s="200">
        <v>0</v>
      </c>
      <c r="G57" s="28">
        <f t="shared" si="4"/>
        <v>12000</v>
      </c>
      <c r="H57" s="197"/>
      <c r="I57" s="197"/>
      <c r="J57" s="197"/>
      <c r="K57" s="197"/>
      <c r="L57" s="197"/>
      <c r="M57" s="197"/>
      <c r="N57" s="197"/>
    </row>
    <row r="58" spans="2:14" s="24" customFormat="1" ht="21.75" customHeight="1" x14ac:dyDescent="0.25">
      <c r="B58" s="197"/>
      <c r="C58" s="21" t="s">
        <v>249</v>
      </c>
      <c r="D58" s="200">
        <v>13000</v>
      </c>
      <c r="E58" s="200">
        <v>0</v>
      </c>
      <c r="F58" s="200">
        <v>0</v>
      </c>
      <c r="G58" s="28">
        <f t="shared" si="4"/>
        <v>13000</v>
      </c>
      <c r="H58" s="202"/>
      <c r="I58" s="202"/>
      <c r="J58" s="202"/>
      <c r="K58" s="202"/>
      <c r="L58" s="202"/>
      <c r="M58" s="202"/>
      <c r="N58" s="202"/>
    </row>
    <row r="59" spans="2:14" s="24" customFormat="1" x14ac:dyDescent="0.25">
      <c r="B59" s="197"/>
      <c r="C59" s="21" t="s">
        <v>250</v>
      </c>
      <c r="D59" s="200">
        <v>5000</v>
      </c>
      <c r="E59" s="200">
        <v>0</v>
      </c>
      <c r="F59" s="200">
        <v>0</v>
      </c>
      <c r="G59" s="28">
        <f t="shared" si="4"/>
        <v>5000</v>
      </c>
      <c r="H59" s="202"/>
      <c r="I59" s="202"/>
      <c r="J59" s="202"/>
      <c r="K59" s="202"/>
      <c r="L59" s="202"/>
      <c r="M59" s="202"/>
      <c r="N59" s="202"/>
    </row>
    <row r="60" spans="2:14" x14ac:dyDescent="0.25">
      <c r="B60" s="197"/>
      <c r="C60" s="25" t="s">
        <v>251</v>
      </c>
      <c r="D60" s="34">
        <f>SUM(D53:D59)</f>
        <v>50000</v>
      </c>
      <c r="E60" s="34">
        <f>SUM(E53:E59)</f>
        <v>25000</v>
      </c>
      <c r="F60" s="34">
        <f>SUM(F53:F59)</f>
        <v>0</v>
      </c>
      <c r="G60" s="28">
        <f t="shared" si="4"/>
        <v>75000</v>
      </c>
      <c r="H60" s="197"/>
      <c r="I60" s="197"/>
      <c r="J60" s="197"/>
      <c r="K60" s="197"/>
      <c r="L60" s="197"/>
      <c r="M60" s="197"/>
      <c r="N60" s="197"/>
    </row>
    <row r="61" spans="2:14" s="24" customFormat="1" x14ac:dyDescent="0.25">
      <c r="B61" s="202"/>
      <c r="C61" s="38"/>
      <c r="D61" s="39"/>
      <c r="E61" s="39"/>
      <c r="F61" s="39"/>
      <c r="G61" s="40"/>
      <c r="H61" s="202"/>
      <c r="I61" s="202"/>
      <c r="J61" s="202"/>
      <c r="K61" s="202"/>
      <c r="L61" s="202"/>
      <c r="M61" s="202"/>
      <c r="N61" s="202"/>
    </row>
    <row r="62" spans="2:14" x14ac:dyDescent="0.25">
      <c r="B62" s="202"/>
      <c r="C62" s="292" t="s">
        <v>85</v>
      </c>
      <c r="D62" s="293"/>
      <c r="E62" s="293"/>
      <c r="F62" s="293"/>
      <c r="G62" s="294"/>
      <c r="H62" s="197"/>
      <c r="I62" s="197"/>
      <c r="J62" s="197"/>
      <c r="K62" s="197"/>
      <c r="L62" s="197"/>
      <c r="M62" s="197"/>
      <c r="N62" s="197"/>
    </row>
    <row r="63" spans="2:14" ht="21.75" customHeight="1" thickBot="1" x14ac:dyDescent="0.3">
      <c r="B63" s="197"/>
      <c r="C63" s="31" t="s">
        <v>243</v>
      </c>
      <c r="D63" s="32">
        <f>'1) Budget Table'!D67</f>
        <v>60000</v>
      </c>
      <c r="E63" s="32">
        <f>'1) Budget Table'!E67</f>
        <v>55000</v>
      </c>
      <c r="F63" s="32">
        <f>'1) Budget Table'!F67</f>
        <v>0</v>
      </c>
      <c r="G63" s="33">
        <f t="shared" ref="G63:G71" si="5">SUM(D63:F63)</f>
        <v>115000</v>
      </c>
      <c r="H63" s="197"/>
      <c r="I63" s="197"/>
      <c r="J63" s="197"/>
      <c r="K63" s="197"/>
      <c r="L63" s="197"/>
      <c r="M63" s="197"/>
      <c r="N63" s="197"/>
    </row>
    <row r="64" spans="2:14" ht="15.75" customHeight="1" x14ac:dyDescent="0.25">
      <c r="B64" s="197"/>
      <c r="C64" s="29" t="s">
        <v>244</v>
      </c>
      <c r="D64" s="198">
        <v>10000</v>
      </c>
      <c r="E64" s="199">
        <v>5000</v>
      </c>
      <c r="F64" s="199">
        <v>0</v>
      </c>
      <c r="G64" s="30">
        <f t="shared" si="5"/>
        <v>15000</v>
      </c>
      <c r="H64" s="197"/>
      <c r="I64" s="197"/>
      <c r="J64" s="197"/>
      <c r="K64" s="197"/>
      <c r="L64" s="197"/>
      <c r="M64" s="197"/>
      <c r="N64" s="197"/>
    </row>
    <row r="65" spans="2:14" ht="15.75" customHeight="1" x14ac:dyDescent="0.25">
      <c r="B65" s="197"/>
      <c r="C65" s="21" t="s">
        <v>245</v>
      </c>
      <c r="D65" s="200">
        <v>5000</v>
      </c>
      <c r="E65" s="201">
        <v>3000</v>
      </c>
      <c r="F65" s="201">
        <v>0</v>
      </c>
      <c r="G65" s="28">
        <f t="shared" si="5"/>
        <v>8000</v>
      </c>
      <c r="H65" s="197"/>
      <c r="I65" s="197"/>
      <c r="J65" s="197"/>
      <c r="K65" s="197"/>
      <c r="L65" s="197"/>
      <c r="M65" s="197"/>
      <c r="N65" s="197"/>
    </row>
    <row r="66" spans="2:14" ht="15.75" customHeight="1" x14ac:dyDescent="0.25">
      <c r="B66" s="197"/>
      <c r="C66" s="21" t="s">
        <v>246</v>
      </c>
      <c r="D66" s="200">
        <v>0</v>
      </c>
      <c r="E66" s="200">
        <v>5000</v>
      </c>
      <c r="F66" s="200">
        <v>0</v>
      </c>
      <c r="G66" s="28">
        <f t="shared" si="5"/>
        <v>5000</v>
      </c>
      <c r="H66" s="197"/>
      <c r="I66" s="197"/>
      <c r="J66" s="197"/>
      <c r="K66" s="197"/>
      <c r="L66" s="197"/>
      <c r="M66" s="197"/>
      <c r="N66" s="197"/>
    </row>
    <row r="67" spans="2:14" x14ac:dyDescent="0.25">
      <c r="B67" s="197"/>
      <c r="C67" s="22" t="s">
        <v>247</v>
      </c>
      <c r="D67" s="200">
        <v>15000</v>
      </c>
      <c r="E67" s="200">
        <v>10000</v>
      </c>
      <c r="F67" s="200">
        <v>0</v>
      </c>
      <c r="G67" s="28">
        <f t="shared" si="5"/>
        <v>25000</v>
      </c>
      <c r="H67" s="197"/>
      <c r="I67" s="197"/>
      <c r="J67" s="197"/>
      <c r="K67" s="197"/>
      <c r="L67" s="197"/>
      <c r="M67" s="197"/>
      <c r="N67" s="197"/>
    </row>
    <row r="68" spans="2:14" x14ac:dyDescent="0.25">
      <c r="B68" s="197"/>
      <c r="C68" s="21" t="s">
        <v>248</v>
      </c>
      <c r="D68" s="200">
        <v>5000</v>
      </c>
      <c r="E68" s="200">
        <v>5000</v>
      </c>
      <c r="F68" s="200">
        <v>0</v>
      </c>
      <c r="G68" s="28">
        <f t="shared" si="5"/>
        <v>10000</v>
      </c>
      <c r="H68" s="197"/>
      <c r="I68" s="197"/>
      <c r="J68" s="197"/>
      <c r="K68" s="197"/>
      <c r="L68" s="197"/>
      <c r="M68" s="197"/>
      <c r="N68" s="197"/>
    </row>
    <row r="69" spans="2:14" x14ac:dyDescent="0.25">
      <c r="B69" s="197"/>
      <c r="C69" s="21" t="s">
        <v>249</v>
      </c>
      <c r="D69" s="200">
        <v>20000</v>
      </c>
      <c r="E69" s="200">
        <v>23000</v>
      </c>
      <c r="F69" s="200">
        <v>0</v>
      </c>
      <c r="G69" s="28">
        <f t="shared" si="5"/>
        <v>43000</v>
      </c>
      <c r="H69" s="197"/>
      <c r="I69" s="197"/>
      <c r="J69" s="197"/>
      <c r="K69" s="197"/>
      <c r="L69" s="197"/>
      <c r="M69" s="197"/>
      <c r="N69" s="197"/>
    </row>
    <row r="70" spans="2:14" x14ac:dyDescent="0.25">
      <c r="B70" s="197"/>
      <c r="C70" s="21" t="s">
        <v>250</v>
      </c>
      <c r="D70" s="200">
        <v>5000</v>
      </c>
      <c r="E70" s="200">
        <v>4000</v>
      </c>
      <c r="F70" s="200">
        <v>0</v>
      </c>
      <c r="G70" s="28">
        <f t="shared" si="5"/>
        <v>9000</v>
      </c>
      <c r="H70" s="197"/>
      <c r="I70" s="197"/>
      <c r="J70" s="197"/>
      <c r="K70" s="197"/>
      <c r="L70" s="197"/>
      <c r="M70" s="197"/>
      <c r="N70" s="197"/>
    </row>
    <row r="71" spans="2:14" x14ac:dyDescent="0.25">
      <c r="B71" s="197"/>
      <c r="C71" s="25" t="s">
        <v>251</v>
      </c>
      <c r="D71" s="34">
        <f>SUM(D64:D70)</f>
        <v>60000</v>
      </c>
      <c r="E71" s="34">
        <f>SUM(E64:E70)</f>
        <v>55000</v>
      </c>
      <c r="F71" s="34">
        <f>SUM(F64:F70)</f>
        <v>0</v>
      </c>
      <c r="G71" s="28">
        <f t="shared" si="5"/>
        <v>115000</v>
      </c>
      <c r="H71" s="197"/>
      <c r="I71" s="197"/>
      <c r="J71" s="197"/>
      <c r="K71" s="197"/>
      <c r="L71" s="197"/>
      <c r="M71" s="197"/>
      <c r="N71" s="197"/>
    </row>
    <row r="72" spans="2:14" s="24" customFormat="1" x14ac:dyDescent="0.25">
      <c r="B72" s="202"/>
      <c r="C72" s="38"/>
      <c r="D72" s="39"/>
      <c r="E72" s="39"/>
      <c r="F72" s="39"/>
      <c r="G72" s="40"/>
      <c r="H72" s="202"/>
      <c r="I72" s="202"/>
      <c r="J72" s="202"/>
      <c r="K72" s="202"/>
      <c r="L72" s="202"/>
      <c r="M72" s="202"/>
      <c r="N72" s="202"/>
    </row>
    <row r="73" spans="2:14" x14ac:dyDescent="0.25">
      <c r="B73" s="197"/>
      <c r="C73" s="292" t="s">
        <v>101</v>
      </c>
      <c r="D73" s="293"/>
      <c r="E73" s="293"/>
      <c r="F73" s="293"/>
      <c r="G73" s="294"/>
      <c r="H73" s="197"/>
      <c r="I73" s="197"/>
      <c r="J73" s="197"/>
      <c r="K73" s="197"/>
      <c r="L73" s="197"/>
      <c r="M73" s="197"/>
      <c r="N73" s="197"/>
    </row>
    <row r="74" spans="2:14" ht="21.75" customHeight="1" thickBot="1" x14ac:dyDescent="0.3">
      <c r="B74" s="202"/>
      <c r="C74" s="31" t="s">
        <v>243</v>
      </c>
      <c r="D74" s="32">
        <f>'1) Budget Table'!D77</f>
        <v>0</v>
      </c>
      <c r="E74" s="32">
        <f>'1) Budget Table'!E77</f>
        <v>0</v>
      </c>
      <c r="F74" s="32">
        <f>'1) Budget Table'!F77</f>
        <v>0</v>
      </c>
      <c r="G74" s="33">
        <f t="shared" ref="G74:G82" si="6">SUM(D74:F74)</f>
        <v>0</v>
      </c>
      <c r="H74" s="197"/>
      <c r="I74" s="197"/>
      <c r="J74" s="197"/>
      <c r="K74" s="197"/>
      <c r="L74" s="197"/>
      <c r="M74" s="197"/>
      <c r="N74" s="197"/>
    </row>
    <row r="75" spans="2:14" ht="18" customHeight="1" x14ac:dyDescent="0.25">
      <c r="B75" s="197"/>
      <c r="C75" s="29" t="s">
        <v>244</v>
      </c>
      <c r="D75" s="198"/>
      <c r="E75" s="199">
        <v>0</v>
      </c>
      <c r="F75" s="199">
        <v>0</v>
      </c>
      <c r="G75" s="30">
        <f t="shared" si="6"/>
        <v>0</v>
      </c>
      <c r="H75" s="197"/>
      <c r="I75" s="197"/>
      <c r="J75" s="197"/>
      <c r="K75" s="197"/>
      <c r="L75" s="197"/>
      <c r="M75" s="197"/>
      <c r="N75" s="197"/>
    </row>
    <row r="76" spans="2:14" ht="15.75" customHeight="1" x14ac:dyDescent="0.25">
      <c r="B76" s="197"/>
      <c r="C76" s="21" t="s">
        <v>245</v>
      </c>
      <c r="D76" s="200"/>
      <c r="E76" s="201">
        <v>0</v>
      </c>
      <c r="F76" s="201">
        <v>0</v>
      </c>
      <c r="G76" s="28">
        <f t="shared" si="6"/>
        <v>0</v>
      </c>
      <c r="H76" s="197"/>
      <c r="I76" s="197"/>
      <c r="J76" s="197"/>
      <c r="K76" s="197"/>
      <c r="L76" s="197"/>
      <c r="M76" s="197"/>
      <c r="N76" s="197"/>
    </row>
    <row r="77" spans="2:14" s="24" customFormat="1" ht="15.75" customHeight="1" x14ac:dyDescent="0.25">
      <c r="B77" s="197"/>
      <c r="C77" s="21" t="s">
        <v>246</v>
      </c>
      <c r="D77" s="200"/>
      <c r="E77" s="200">
        <v>0</v>
      </c>
      <c r="F77" s="200">
        <v>0</v>
      </c>
      <c r="G77" s="28">
        <f t="shared" si="6"/>
        <v>0</v>
      </c>
      <c r="H77" s="202"/>
      <c r="I77" s="202"/>
      <c r="J77" s="202"/>
      <c r="K77" s="202"/>
      <c r="L77" s="202"/>
      <c r="M77" s="202"/>
      <c r="N77" s="202"/>
    </row>
    <row r="78" spans="2:14" x14ac:dyDescent="0.25">
      <c r="B78" s="202"/>
      <c r="C78" s="22" t="s">
        <v>247</v>
      </c>
      <c r="D78" s="200"/>
      <c r="E78" s="200">
        <v>0</v>
      </c>
      <c r="F78" s="200">
        <v>0</v>
      </c>
      <c r="G78" s="28">
        <f t="shared" si="6"/>
        <v>0</v>
      </c>
      <c r="H78" s="197"/>
      <c r="I78" s="197"/>
      <c r="J78" s="197"/>
      <c r="K78" s="197"/>
      <c r="L78" s="197"/>
      <c r="M78" s="197"/>
      <c r="N78" s="197"/>
    </row>
    <row r="79" spans="2:14" x14ac:dyDescent="0.25">
      <c r="B79" s="202"/>
      <c r="C79" s="21" t="s">
        <v>248</v>
      </c>
      <c r="D79" s="200"/>
      <c r="E79" s="200">
        <v>0</v>
      </c>
      <c r="F79" s="200">
        <v>0</v>
      </c>
      <c r="G79" s="28">
        <f t="shared" si="6"/>
        <v>0</v>
      </c>
      <c r="H79" s="197"/>
      <c r="I79" s="197"/>
      <c r="J79" s="197"/>
      <c r="K79" s="197"/>
      <c r="L79" s="197"/>
      <c r="M79" s="197"/>
      <c r="N79" s="197"/>
    </row>
    <row r="80" spans="2:14" x14ac:dyDescent="0.25">
      <c r="B80" s="202"/>
      <c r="C80" s="21" t="s">
        <v>249</v>
      </c>
      <c r="D80" s="200"/>
      <c r="E80" s="200">
        <v>0</v>
      </c>
      <c r="F80" s="200">
        <v>0</v>
      </c>
      <c r="G80" s="28">
        <f t="shared" si="6"/>
        <v>0</v>
      </c>
      <c r="H80" s="197"/>
      <c r="I80" s="197"/>
      <c r="J80" s="197"/>
      <c r="K80" s="197"/>
      <c r="L80" s="197"/>
      <c r="M80" s="197"/>
      <c r="N80" s="197"/>
    </row>
    <row r="81" spans="2:14" x14ac:dyDescent="0.25">
      <c r="B81" s="197"/>
      <c r="C81" s="21" t="s">
        <v>250</v>
      </c>
      <c r="D81" s="200"/>
      <c r="E81" s="200">
        <v>0</v>
      </c>
      <c r="F81" s="200">
        <v>0</v>
      </c>
      <c r="G81" s="28">
        <f t="shared" si="6"/>
        <v>0</v>
      </c>
      <c r="H81" s="197"/>
      <c r="I81" s="197"/>
      <c r="J81" s="197"/>
      <c r="K81" s="197"/>
      <c r="L81" s="197"/>
      <c r="M81" s="197"/>
      <c r="N81" s="197"/>
    </row>
    <row r="82" spans="2:14" x14ac:dyDescent="0.25">
      <c r="B82" s="197"/>
      <c r="C82" s="25" t="s">
        <v>251</v>
      </c>
      <c r="D82" s="34">
        <f>SUM(D75:D81)</f>
        <v>0</v>
      </c>
      <c r="E82" s="34">
        <f>SUM(E75:E81)</f>
        <v>0</v>
      </c>
      <c r="F82" s="34">
        <f>SUM(F75:F81)</f>
        <v>0</v>
      </c>
      <c r="G82" s="28">
        <f t="shared" si="6"/>
        <v>0</v>
      </c>
      <c r="H82" s="197"/>
      <c r="I82" s="197"/>
      <c r="J82" s="197"/>
      <c r="K82" s="197"/>
      <c r="L82" s="197"/>
      <c r="M82" s="197"/>
      <c r="N82" s="197"/>
    </row>
    <row r="83" spans="2:14" s="24" customFormat="1" x14ac:dyDescent="0.25">
      <c r="B83" s="202"/>
      <c r="C83" s="38"/>
      <c r="D83" s="39"/>
      <c r="E83" s="39"/>
      <c r="F83" s="39"/>
      <c r="G83" s="40"/>
      <c r="H83" s="202"/>
      <c r="I83" s="202"/>
      <c r="J83" s="202"/>
      <c r="K83" s="202"/>
      <c r="L83" s="202"/>
      <c r="M83" s="202"/>
      <c r="N83" s="202"/>
    </row>
    <row r="84" spans="2:14" x14ac:dyDescent="0.25">
      <c r="B84" s="197"/>
      <c r="C84" s="292" t="s">
        <v>110</v>
      </c>
      <c r="D84" s="293"/>
      <c r="E84" s="293"/>
      <c r="F84" s="293"/>
      <c r="G84" s="294"/>
      <c r="H84" s="197"/>
      <c r="I84" s="197"/>
      <c r="J84" s="197"/>
      <c r="K84" s="197"/>
      <c r="L84" s="197"/>
      <c r="M84" s="197"/>
      <c r="N84" s="197"/>
    </row>
    <row r="85" spans="2:14" ht="21.75" customHeight="1" thickBot="1" x14ac:dyDescent="0.3">
      <c r="B85" s="197"/>
      <c r="C85" s="31" t="s">
        <v>243</v>
      </c>
      <c r="D85" s="32">
        <f>'1) Budget Table'!D87</f>
        <v>0</v>
      </c>
      <c r="E85" s="32">
        <f>'1) Budget Table'!E87</f>
        <v>0</v>
      </c>
      <c r="F85" s="32">
        <f>'1) Budget Table'!F87</f>
        <v>0</v>
      </c>
      <c r="G85" s="33">
        <f t="shared" ref="G85:G93" si="7">SUM(D85:F85)</f>
        <v>0</v>
      </c>
      <c r="H85" s="197"/>
      <c r="I85" s="197"/>
      <c r="J85" s="197"/>
      <c r="K85" s="197"/>
      <c r="L85" s="197"/>
      <c r="M85" s="197"/>
      <c r="N85" s="197"/>
    </row>
    <row r="86" spans="2:14" ht="15.75" customHeight="1" x14ac:dyDescent="0.25">
      <c r="B86" s="197"/>
      <c r="C86" s="29" t="s">
        <v>244</v>
      </c>
      <c r="D86" s="198"/>
      <c r="E86" s="199">
        <v>0</v>
      </c>
      <c r="F86" s="199">
        <v>0</v>
      </c>
      <c r="G86" s="30">
        <f t="shared" si="7"/>
        <v>0</v>
      </c>
      <c r="H86" s="197"/>
      <c r="I86" s="197"/>
      <c r="J86" s="197"/>
      <c r="K86" s="197"/>
      <c r="L86" s="197"/>
      <c r="M86" s="197"/>
      <c r="N86" s="197"/>
    </row>
    <row r="87" spans="2:14" ht="15.75" customHeight="1" x14ac:dyDescent="0.25">
      <c r="B87" s="202"/>
      <c r="C87" s="21" t="s">
        <v>245</v>
      </c>
      <c r="D87" s="200"/>
      <c r="E87" s="201">
        <v>0</v>
      </c>
      <c r="F87" s="201">
        <v>0</v>
      </c>
      <c r="G87" s="28">
        <f t="shared" si="7"/>
        <v>0</v>
      </c>
      <c r="H87" s="197"/>
      <c r="I87" s="197"/>
      <c r="J87" s="197"/>
      <c r="K87" s="197"/>
      <c r="L87" s="197"/>
      <c r="M87" s="197"/>
      <c r="N87" s="197"/>
    </row>
    <row r="88" spans="2:14" ht="15.75" customHeight="1" x14ac:dyDescent="0.25">
      <c r="B88" s="197"/>
      <c r="C88" s="21" t="s">
        <v>246</v>
      </c>
      <c r="D88" s="200"/>
      <c r="E88" s="200">
        <v>0</v>
      </c>
      <c r="F88" s="200">
        <v>0</v>
      </c>
      <c r="G88" s="28">
        <f t="shared" si="7"/>
        <v>0</v>
      </c>
      <c r="H88" s="197"/>
      <c r="I88" s="197"/>
      <c r="J88" s="197"/>
      <c r="K88" s="197"/>
      <c r="L88" s="197"/>
      <c r="M88" s="197"/>
      <c r="N88" s="197"/>
    </row>
    <row r="89" spans="2:14" x14ac:dyDescent="0.25">
      <c r="B89" s="197"/>
      <c r="C89" s="22" t="s">
        <v>247</v>
      </c>
      <c r="D89" s="200"/>
      <c r="E89" s="200">
        <v>0</v>
      </c>
      <c r="F89" s="200">
        <v>0</v>
      </c>
      <c r="G89" s="28">
        <f t="shared" si="7"/>
        <v>0</v>
      </c>
      <c r="H89" s="197"/>
      <c r="I89" s="197"/>
      <c r="J89" s="197"/>
      <c r="K89" s="197"/>
      <c r="L89" s="197"/>
      <c r="M89" s="197"/>
      <c r="N89" s="197"/>
    </row>
    <row r="90" spans="2:14" x14ac:dyDescent="0.25">
      <c r="B90" s="197"/>
      <c r="C90" s="21" t="s">
        <v>248</v>
      </c>
      <c r="D90" s="200"/>
      <c r="E90" s="200">
        <v>0</v>
      </c>
      <c r="F90" s="200">
        <v>0</v>
      </c>
      <c r="G90" s="28">
        <f t="shared" si="7"/>
        <v>0</v>
      </c>
      <c r="H90" s="197"/>
      <c r="I90" s="197"/>
      <c r="J90" s="197"/>
      <c r="K90" s="197"/>
      <c r="L90" s="197"/>
      <c r="M90" s="197"/>
      <c r="N90" s="197"/>
    </row>
    <row r="91" spans="2:14" ht="25.5" customHeight="1" x14ac:dyDescent="0.25">
      <c r="B91" s="197"/>
      <c r="C91" s="21" t="s">
        <v>249</v>
      </c>
      <c r="D91" s="200"/>
      <c r="E91" s="200">
        <v>0</v>
      </c>
      <c r="F91" s="200">
        <v>0</v>
      </c>
      <c r="G91" s="28">
        <f t="shared" si="7"/>
        <v>0</v>
      </c>
      <c r="H91" s="197"/>
      <c r="I91" s="197"/>
      <c r="J91" s="197"/>
      <c r="K91" s="197"/>
      <c r="L91" s="197"/>
      <c r="M91" s="197"/>
      <c r="N91" s="197"/>
    </row>
    <row r="92" spans="2:14" x14ac:dyDescent="0.25">
      <c r="B92" s="202"/>
      <c r="C92" s="21" t="s">
        <v>250</v>
      </c>
      <c r="D92" s="200"/>
      <c r="E92" s="200">
        <v>0</v>
      </c>
      <c r="F92" s="200">
        <v>0</v>
      </c>
      <c r="G92" s="28">
        <f t="shared" si="7"/>
        <v>0</v>
      </c>
      <c r="H92" s="197"/>
      <c r="I92" s="197"/>
      <c r="J92" s="197"/>
      <c r="K92" s="197"/>
      <c r="L92" s="197"/>
      <c r="M92" s="197"/>
      <c r="N92" s="197"/>
    </row>
    <row r="93" spans="2:14" ht="15.75" customHeight="1" x14ac:dyDescent="0.25">
      <c r="B93" s="197"/>
      <c r="C93" s="25" t="s">
        <v>251</v>
      </c>
      <c r="D93" s="34">
        <f>SUM(D86:D92)</f>
        <v>0</v>
      </c>
      <c r="E93" s="34">
        <f>SUM(E86:E92)</f>
        <v>0</v>
      </c>
      <c r="F93" s="34">
        <f>SUM(F86:F92)</f>
        <v>0</v>
      </c>
      <c r="G93" s="28">
        <f t="shared" si="7"/>
        <v>0</v>
      </c>
      <c r="H93" s="197"/>
      <c r="I93" s="197"/>
      <c r="J93" s="197"/>
      <c r="K93" s="197"/>
      <c r="L93" s="197"/>
      <c r="M93" s="197"/>
      <c r="N93" s="197"/>
    </row>
    <row r="94" spans="2:14" ht="25.5" customHeight="1" x14ac:dyDescent="0.25">
      <c r="B94" s="197"/>
      <c r="C94" s="197"/>
      <c r="D94" s="197"/>
      <c r="E94" s="197"/>
      <c r="F94" s="197"/>
      <c r="G94" s="197"/>
      <c r="H94" s="197"/>
      <c r="I94" s="197"/>
      <c r="J94" s="197"/>
      <c r="K94" s="197"/>
      <c r="L94" s="197"/>
      <c r="M94" s="197"/>
      <c r="N94" s="197"/>
    </row>
    <row r="95" spans="2:14" x14ac:dyDescent="0.25">
      <c r="B95" s="292" t="s">
        <v>257</v>
      </c>
      <c r="C95" s="293"/>
      <c r="D95" s="293"/>
      <c r="E95" s="293"/>
      <c r="F95" s="293"/>
      <c r="G95" s="294"/>
      <c r="H95" s="197"/>
      <c r="I95" s="197"/>
      <c r="J95" s="197"/>
      <c r="K95" s="197"/>
      <c r="L95" s="197"/>
      <c r="M95" s="197"/>
      <c r="N95" s="197"/>
    </row>
    <row r="96" spans="2:14" x14ac:dyDescent="0.25">
      <c r="B96" s="197"/>
      <c r="C96" s="292" t="s">
        <v>121</v>
      </c>
      <c r="D96" s="293"/>
      <c r="E96" s="293"/>
      <c r="F96" s="293"/>
      <c r="G96" s="294"/>
      <c r="H96" s="197"/>
      <c r="I96" s="197"/>
      <c r="J96" s="197"/>
      <c r="K96" s="197"/>
      <c r="L96" s="197"/>
      <c r="M96" s="197"/>
      <c r="N96" s="197"/>
    </row>
    <row r="97" spans="3:14" ht="22.5" customHeight="1" thickBot="1" x14ac:dyDescent="0.3">
      <c r="C97" s="31" t="s">
        <v>243</v>
      </c>
      <c r="D97" s="32">
        <f>'1) Budget Table'!D96</f>
        <v>0</v>
      </c>
      <c r="E97" s="32">
        <f>'1) Budget Table'!E96</f>
        <v>0</v>
      </c>
      <c r="F97" s="32">
        <f>'1) Budget Table'!F96</f>
        <v>270600</v>
      </c>
      <c r="G97" s="33">
        <f>SUM(D97:F97)</f>
        <v>270600</v>
      </c>
      <c r="H97" s="197"/>
      <c r="I97" s="197"/>
      <c r="J97" s="197"/>
      <c r="K97" s="197"/>
      <c r="L97" s="197"/>
      <c r="M97" s="197"/>
      <c r="N97" s="197"/>
    </row>
    <row r="98" spans="3:14" x14ac:dyDescent="0.25">
      <c r="C98" s="29" t="s">
        <v>244</v>
      </c>
      <c r="D98" s="198"/>
      <c r="E98" s="199"/>
      <c r="F98" s="199"/>
      <c r="G98" s="30">
        <f t="shared" ref="G98:G105" si="8">SUM(D98:F98)</f>
        <v>0</v>
      </c>
      <c r="H98" s="197"/>
      <c r="I98" s="197"/>
      <c r="J98" s="197"/>
      <c r="K98" s="197"/>
      <c r="L98" s="197"/>
      <c r="M98" s="197"/>
      <c r="N98" s="197"/>
    </row>
    <row r="99" spans="3:14" x14ac:dyDescent="0.25">
      <c r="C99" s="21" t="s">
        <v>245</v>
      </c>
      <c r="D99" s="200"/>
      <c r="E99" s="201"/>
      <c r="F99" s="201"/>
      <c r="G99" s="28">
        <f t="shared" si="8"/>
        <v>0</v>
      </c>
      <c r="H99" s="197"/>
      <c r="I99" s="197"/>
      <c r="J99" s="197"/>
      <c r="K99" s="197"/>
      <c r="L99" s="197"/>
      <c r="M99" s="197"/>
      <c r="N99" s="197"/>
    </row>
    <row r="100" spans="3:14" ht="15.75" customHeight="1" x14ac:dyDescent="0.25">
      <c r="C100" s="21" t="s">
        <v>246</v>
      </c>
      <c r="D100" s="200"/>
      <c r="E100" s="200"/>
      <c r="F100" s="200"/>
      <c r="G100" s="28">
        <f t="shared" si="8"/>
        <v>0</v>
      </c>
      <c r="H100" s="197"/>
      <c r="I100" s="197"/>
      <c r="J100" s="197"/>
      <c r="K100" s="197"/>
      <c r="L100" s="197"/>
      <c r="M100" s="197"/>
      <c r="N100" s="197"/>
    </row>
    <row r="101" spans="3:14" x14ac:dyDescent="0.25">
      <c r="C101" s="22" t="s">
        <v>247</v>
      </c>
      <c r="D101" s="200"/>
      <c r="E101" s="200"/>
      <c r="F101" s="200"/>
      <c r="G101" s="28">
        <f t="shared" si="8"/>
        <v>0</v>
      </c>
      <c r="H101" s="197"/>
      <c r="I101" s="197"/>
      <c r="J101" s="197"/>
      <c r="K101" s="197"/>
      <c r="L101" s="197"/>
      <c r="M101" s="197"/>
      <c r="N101" s="197"/>
    </row>
    <row r="102" spans="3:14" x14ac:dyDescent="0.25">
      <c r="C102" s="21" t="s">
        <v>248</v>
      </c>
      <c r="D102" s="200"/>
      <c r="E102" s="200"/>
      <c r="F102" s="200"/>
      <c r="G102" s="28">
        <f t="shared" si="8"/>
        <v>0</v>
      </c>
      <c r="H102" s="197"/>
      <c r="I102" s="197"/>
      <c r="J102" s="197"/>
      <c r="K102" s="197"/>
      <c r="L102" s="197"/>
      <c r="M102" s="197"/>
      <c r="N102" s="197"/>
    </row>
    <row r="103" spans="3:14" x14ac:dyDescent="0.25">
      <c r="C103" s="21" t="s">
        <v>249</v>
      </c>
      <c r="D103" s="200"/>
      <c r="E103" s="200"/>
      <c r="F103" s="200">
        <v>270600</v>
      </c>
      <c r="G103" s="28">
        <f t="shared" si="8"/>
        <v>270600</v>
      </c>
      <c r="H103" s="197"/>
      <c r="I103" s="197"/>
      <c r="J103" s="197"/>
      <c r="K103" s="197"/>
      <c r="L103" s="197"/>
      <c r="M103" s="197"/>
      <c r="N103" s="197"/>
    </row>
    <row r="104" spans="3:14" x14ac:dyDescent="0.25">
      <c r="C104" s="21" t="s">
        <v>250</v>
      </c>
      <c r="D104" s="200"/>
      <c r="E104" s="200"/>
      <c r="F104" s="200"/>
      <c r="G104" s="28">
        <f t="shared" si="8"/>
        <v>0</v>
      </c>
      <c r="H104" s="197"/>
      <c r="I104" s="197"/>
      <c r="J104" s="197"/>
      <c r="K104" s="197"/>
      <c r="L104" s="197"/>
      <c r="M104" s="197"/>
      <c r="N104" s="197"/>
    </row>
    <row r="105" spans="3:14" x14ac:dyDescent="0.25">
      <c r="C105" s="25" t="s">
        <v>251</v>
      </c>
      <c r="D105" s="34">
        <f>SUM(D98:D104)</f>
        <v>0</v>
      </c>
      <c r="E105" s="34">
        <f>SUM(E98:E104)</f>
        <v>0</v>
      </c>
      <c r="F105" s="34">
        <f>SUM(F98:F104)</f>
        <v>270600</v>
      </c>
      <c r="G105" s="28">
        <f t="shared" si="8"/>
        <v>270600</v>
      </c>
      <c r="H105" s="197"/>
      <c r="I105" s="197"/>
      <c r="J105" s="197"/>
      <c r="K105" s="197"/>
      <c r="L105" s="197"/>
      <c r="M105" s="197"/>
      <c r="N105" s="197"/>
    </row>
    <row r="106" spans="3:14" s="24" customFormat="1" x14ac:dyDescent="0.25">
      <c r="C106" s="38"/>
      <c r="D106" s="39"/>
      <c r="E106" s="39"/>
      <c r="F106" s="39"/>
      <c r="G106" s="40"/>
      <c r="H106" s="202"/>
      <c r="I106" s="202"/>
      <c r="J106" s="202"/>
      <c r="K106" s="202"/>
      <c r="L106" s="202"/>
      <c r="M106" s="202"/>
      <c r="N106" s="202"/>
    </row>
    <row r="107" spans="3:14" ht="15.75" customHeight="1" x14ac:dyDescent="0.25">
      <c r="C107" s="292" t="s">
        <v>258</v>
      </c>
      <c r="D107" s="293"/>
      <c r="E107" s="293"/>
      <c r="F107" s="293"/>
      <c r="G107" s="294"/>
      <c r="H107" s="197"/>
      <c r="I107" s="197"/>
      <c r="J107" s="197"/>
      <c r="K107" s="197"/>
      <c r="L107" s="197"/>
      <c r="M107" s="197"/>
      <c r="N107" s="197"/>
    </row>
    <row r="108" spans="3:14" ht="21.75" customHeight="1" thickBot="1" x14ac:dyDescent="0.3">
      <c r="C108" s="31" t="s">
        <v>243</v>
      </c>
      <c r="D108" s="32">
        <f>'1) Budget Table'!D106</f>
        <v>565000</v>
      </c>
      <c r="E108" s="32">
        <f>'1) Budget Table'!E106</f>
        <v>90000</v>
      </c>
      <c r="F108" s="32">
        <f>'1) Budget Table'!F106</f>
        <v>0</v>
      </c>
      <c r="G108" s="33">
        <f t="shared" ref="G108:G116" si="9">SUM(D108:F108)</f>
        <v>655000</v>
      </c>
      <c r="H108" s="197"/>
      <c r="I108" s="197"/>
      <c r="J108" s="197"/>
      <c r="K108" s="197"/>
      <c r="L108" s="197"/>
      <c r="M108" s="197"/>
      <c r="N108" s="197"/>
    </row>
    <row r="109" spans="3:14" x14ac:dyDescent="0.25">
      <c r="C109" s="29" t="s">
        <v>244</v>
      </c>
      <c r="D109" s="198">
        <v>10000</v>
      </c>
      <c r="E109" s="199">
        <v>10000</v>
      </c>
      <c r="F109" s="199">
        <v>0</v>
      </c>
      <c r="G109" s="30">
        <f t="shared" si="9"/>
        <v>20000</v>
      </c>
      <c r="H109" s="197"/>
      <c r="I109" s="197"/>
      <c r="J109" s="197"/>
      <c r="K109" s="197"/>
      <c r="L109" s="197"/>
      <c r="M109" s="197"/>
      <c r="N109" s="197"/>
    </row>
    <row r="110" spans="3:14" x14ac:dyDescent="0.25">
      <c r="C110" s="21" t="s">
        <v>245</v>
      </c>
      <c r="D110" s="200">
        <v>5000</v>
      </c>
      <c r="E110" s="201">
        <v>5000</v>
      </c>
      <c r="F110" s="201">
        <v>0</v>
      </c>
      <c r="G110" s="28">
        <f t="shared" si="9"/>
        <v>10000</v>
      </c>
      <c r="H110" s="197"/>
      <c r="I110" s="197"/>
      <c r="J110" s="197"/>
      <c r="K110" s="197"/>
      <c r="L110" s="197"/>
      <c r="M110" s="197"/>
      <c r="N110" s="197"/>
    </row>
    <row r="111" spans="3:14" ht="31.5" x14ac:dyDescent="0.25">
      <c r="C111" s="21" t="s">
        <v>246</v>
      </c>
      <c r="D111" s="200">
        <v>5000</v>
      </c>
      <c r="E111" s="200">
        <v>5000</v>
      </c>
      <c r="F111" s="200">
        <v>0</v>
      </c>
      <c r="G111" s="28">
        <f t="shared" si="9"/>
        <v>10000</v>
      </c>
      <c r="H111" s="197"/>
      <c r="I111" s="197"/>
      <c r="J111" s="197"/>
      <c r="K111" s="197"/>
      <c r="L111" s="197"/>
      <c r="M111" s="197"/>
      <c r="N111" s="197"/>
    </row>
    <row r="112" spans="3:14" x14ac:dyDescent="0.25">
      <c r="C112" s="22" t="s">
        <v>247</v>
      </c>
      <c r="D112" s="200">
        <v>5000</v>
      </c>
      <c r="E112" s="200">
        <v>5000</v>
      </c>
      <c r="F112" s="200">
        <v>0</v>
      </c>
      <c r="G112" s="28">
        <f t="shared" si="9"/>
        <v>10000</v>
      </c>
      <c r="H112" s="197"/>
      <c r="I112" s="197"/>
      <c r="J112" s="197"/>
      <c r="K112" s="197"/>
      <c r="L112" s="197"/>
      <c r="M112" s="197"/>
      <c r="N112" s="197"/>
    </row>
    <row r="113" spans="3:14" x14ac:dyDescent="0.25">
      <c r="C113" s="21" t="s">
        <v>248</v>
      </c>
      <c r="D113" s="200">
        <v>5000</v>
      </c>
      <c r="E113" s="200">
        <v>10000</v>
      </c>
      <c r="F113" s="200">
        <v>0</v>
      </c>
      <c r="G113" s="28">
        <f t="shared" si="9"/>
        <v>15000</v>
      </c>
      <c r="H113" s="197"/>
      <c r="I113" s="197"/>
      <c r="J113" s="197"/>
      <c r="K113" s="197"/>
      <c r="L113" s="197"/>
      <c r="M113" s="197"/>
      <c r="N113" s="197"/>
    </row>
    <row r="114" spans="3:14" x14ac:dyDescent="0.25">
      <c r="C114" s="21" t="s">
        <v>249</v>
      </c>
      <c r="D114" s="200">
        <v>525000</v>
      </c>
      <c r="E114" s="200">
        <v>50000</v>
      </c>
      <c r="F114" s="200">
        <v>0</v>
      </c>
      <c r="G114" s="28">
        <f t="shared" si="9"/>
        <v>575000</v>
      </c>
      <c r="H114" s="197"/>
      <c r="I114" s="197"/>
      <c r="J114" s="197"/>
      <c r="K114" s="197"/>
      <c r="L114" s="197"/>
      <c r="M114" s="197"/>
      <c r="N114" s="197"/>
    </row>
    <row r="115" spans="3:14" x14ac:dyDescent="0.25">
      <c r="C115" s="21" t="s">
        <v>250</v>
      </c>
      <c r="D115" s="200">
        <v>10000</v>
      </c>
      <c r="E115" s="200">
        <v>5000</v>
      </c>
      <c r="F115" s="200">
        <v>0</v>
      </c>
      <c r="G115" s="28">
        <f t="shared" si="9"/>
        <v>15000</v>
      </c>
      <c r="H115" s="197"/>
      <c r="I115" s="197"/>
      <c r="J115" s="197"/>
      <c r="K115" s="197"/>
      <c r="L115" s="197"/>
      <c r="M115" s="197"/>
      <c r="N115" s="197"/>
    </row>
    <row r="116" spans="3:14" x14ac:dyDescent="0.25">
      <c r="C116" s="25" t="s">
        <v>251</v>
      </c>
      <c r="D116" s="34">
        <f>SUM(D109:D115)</f>
        <v>565000</v>
      </c>
      <c r="E116" s="34">
        <f>SUM(E109:E115)</f>
        <v>90000</v>
      </c>
      <c r="F116" s="34">
        <f>SUM(F109:F115)</f>
        <v>0</v>
      </c>
      <c r="G116" s="28">
        <f t="shared" si="9"/>
        <v>655000</v>
      </c>
      <c r="H116" s="197"/>
      <c r="I116" s="197"/>
      <c r="J116" s="197"/>
      <c r="K116" s="197"/>
      <c r="L116" s="197"/>
      <c r="M116" s="197"/>
      <c r="N116" s="197"/>
    </row>
    <row r="117" spans="3:14" s="24" customFormat="1" x14ac:dyDescent="0.25">
      <c r="C117" s="38"/>
      <c r="D117" s="39"/>
      <c r="E117" s="39"/>
      <c r="F117" s="39"/>
      <c r="G117" s="40"/>
      <c r="H117" s="202"/>
      <c r="I117" s="202"/>
      <c r="J117" s="202"/>
      <c r="K117" s="202"/>
      <c r="L117" s="202"/>
      <c r="M117" s="202"/>
      <c r="N117" s="202"/>
    </row>
    <row r="118" spans="3:14" x14ac:dyDescent="0.25">
      <c r="C118" s="292" t="s">
        <v>152</v>
      </c>
      <c r="D118" s="293"/>
      <c r="E118" s="293"/>
      <c r="F118" s="293"/>
      <c r="G118" s="294"/>
      <c r="H118" s="197"/>
      <c r="I118" s="197"/>
      <c r="J118" s="197"/>
      <c r="K118" s="197"/>
      <c r="L118" s="197"/>
      <c r="M118" s="197"/>
      <c r="N118" s="197"/>
    </row>
    <row r="119" spans="3:14" ht="21" customHeight="1" thickBot="1" x14ac:dyDescent="0.3">
      <c r="C119" s="31" t="s">
        <v>243</v>
      </c>
      <c r="D119" s="32"/>
      <c r="E119" s="32"/>
      <c r="F119" s="32">
        <f>'1) Budget Table'!F116</f>
        <v>0</v>
      </c>
      <c r="G119" s="33">
        <f t="shared" ref="G119:G127" si="10">SUM(D119:F119)</f>
        <v>0</v>
      </c>
      <c r="H119" s="197"/>
      <c r="I119" s="197"/>
      <c r="J119" s="197"/>
      <c r="K119" s="197"/>
      <c r="L119" s="197"/>
      <c r="M119" s="197"/>
      <c r="N119" s="197"/>
    </row>
    <row r="120" spans="3:14" x14ac:dyDescent="0.25">
      <c r="C120" s="29" t="s">
        <v>244</v>
      </c>
      <c r="D120" s="198"/>
      <c r="E120" s="199"/>
      <c r="F120" s="199"/>
      <c r="G120" s="30">
        <f t="shared" si="10"/>
        <v>0</v>
      </c>
      <c r="H120" s="197"/>
      <c r="I120" s="197"/>
      <c r="J120" s="197"/>
      <c r="K120" s="197"/>
      <c r="L120" s="197"/>
      <c r="M120" s="197"/>
      <c r="N120" s="197"/>
    </row>
    <row r="121" spans="3:14" x14ac:dyDescent="0.25">
      <c r="C121" s="21" t="s">
        <v>245</v>
      </c>
      <c r="D121" s="200"/>
      <c r="E121" s="201"/>
      <c r="F121" s="201"/>
      <c r="G121" s="28">
        <f t="shared" si="10"/>
        <v>0</v>
      </c>
      <c r="H121" s="197"/>
      <c r="I121" s="197"/>
      <c r="J121" s="197"/>
      <c r="K121" s="197"/>
      <c r="L121" s="197"/>
      <c r="M121" s="197"/>
      <c r="N121" s="197"/>
    </row>
    <row r="122" spans="3:14" ht="31.5" x14ac:dyDescent="0.25">
      <c r="C122" s="21" t="s">
        <v>246</v>
      </c>
      <c r="D122" s="200"/>
      <c r="E122" s="200"/>
      <c r="F122" s="200"/>
      <c r="G122" s="28">
        <f t="shared" si="10"/>
        <v>0</v>
      </c>
      <c r="H122" s="197"/>
      <c r="I122" s="197"/>
      <c r="J122" s="197"/>
      <c r="K122" s="197"/>
      <c r="L122" s="197"/>
      <c r="M122" s="197"/>
      <c r="N122" s="197"/>
    </row>
    <row r="123" spans="3:14" x14ac:dyDescent="0.25">
      <c r="C123" s="22" t="s">
        <v>247</v>
      </c>
      <c r="D123" s="200"/>
      <c r="E123" s="200"/>
      <c r="F123" s="200"/>
      <c r="G123" s="28">
        <f t="shared" si="10"/>
        <v>0</v>
      </c>
      <c r="H123" s="197"/>
      <c r="I123" s="197"/>
      <c r="J123" s="197"/>
      <c r="K123" s="197"/>
      <c r="L123" s="197"/>
      <c r="M123" s="197"/>
      <c r="N123" s="197"/>
    </row>
    <row r="124" spans="3:14" x14ac:dyDescent="0.25">
      <c r="C124" s="21" t="s">
        <v>248</v>
      </c>
      <c r="D124" s="200"/>
      <c r="E124" s="200"/>
      <c r="F124" s="200"/>
      <c r="G124" s="28">
        <f t="shared" si="10"/>
        <v>0</v>
      </c>
      <c r="H124" s="197"/>
      <c r="I124" s="197"/>
      <c r="J124" s="197"/>
      <c r="K124" s="197"/>
      <c r="L124" s="197"/>
      <c r="M124" s="197"/>
      <c r="N124" s="197"/>
    </row>
    <row r="125" spans="3:14" x14ac:dyDescent="0.25">
      <c r="C125" s="21" t="s">
        <v>249</v>
      </c>
      <c r="D125" s="200"/>
      <c r="E125" s="200"/>
      <c r="F125" s="200"/>
      <c r="G125" s="28">
        <f t="shared" si="10"/>
        <v>0</v>
      </c>
      <c r="H125" s="197"/>
      <c r="I125" s="197"/>
      <c r="J125" s="197"/>
      <c r="K125" s="197"/>
      <c r="L125" s="197"/>
      <c r="M125" s="197"/>
      <c r="N125" s="197"/>
    </row>
    <row r="126" spans="3:14" x14ac:dyDescent="0.25">
      <c r="C126" s="21" t="s">
        <v>250</v>
      </c>
      <c r="D126" s="200"/>
      <c r="E126" s="200"/>
      <c r="F126" s="200"/>
      <c r="G126" s="28">
        <f t="shared" si="10"/>
        <v>0</v>
      </c>
      <c r="H126" s="197"/>
      <c r="I126" s="197"/>
      <c r="J126" s="197"/>
      <c r="K126" s="197"/>
      <c r="L126" s="197"/>
      <c r="M126" s="197"/>
      <c r="N126" s="197"/>
    </row>
    <row r="127" spans="3:14" x14ac:dyDescent="0.25">
      <c r="C127" s="25" t="s">
        <v>251</v>
      </c>
      <c r="D127" s="34">
        <f>SUM(D120:D126)</f>
        <v>0</v>
      </c>
      <c r="E127" s="34">
        <f>SUM(E120:E126)</f>
        <v>0</v>
      </c>
      <c r="F127" s="34">
        <f>SUM(F120:F126)</f>
        <v>0</v>
      </c>
      <c r="G127" s="28">
        <f t="shared" si="10"/>
        <v>0</v>
      </c>
      <c r="H127" s="197"/>
      <c r="I127" s="197"/>
      <c r="J127" s="197"/>
      <c r="K127" s="197"/>
      <c r="L127" s="197"/>
      <c r="M127" s="197"/>
      <c r="N127" s="197"/>
    </row>
    <row r="128" spans="3:14" s="24" customFormat="1" x14ac:dyDescent="0.25">
      <c r="C128" s="38"/>
      <c r="D128" s="39"/>
      <c r="E128" s="39"/>
      <c r="F128" s="39"/>
      <c r="G128" s="40"/>
      <c r="H128" s="202"/>
      <c r="I128" s="202"/>
      <c r="J128" s="202"/>
      <c r="K128" s="202"/>
      <c r="L128" s="202"/>
      <c r="M128" s="202"/>
      <c r="N128" s="202"/>
    </row>
    <row r="129" spans="2:14" x14ac:dyDescent="0.25">
      <c r="B129" s="197"/>
      <c r="C129" s="292" t="s">
        <v>165</v>
      </c>
      <c r="D129" s="293"/>
      <c r="E129" s="293"/>
      <c r="F129" s="293"/>
      <c r="G129" s="294"/>
      <c r="H129" s="197"/>
      <c r="I129" s="197"/>
      <c r="J129" s="197"/>
      <c r="K129" s="197"/>
      <c r="L129" s="197"/>
      <c r="M129" s="197"/>
      <c r="N129" s="197"/>
    </row>
    <row r="130" spans="2:14" ht="24" customHeight="1" thickBot="1" x14ac:dyDescent="0.3">
      <c r="B130" s="197"/>
      <c r="C130" s="31" t="s">
        <v>243</v>
      </c>
      <c r="D130" s="32">
        <f>'1) Budget Table'!D126</f>
        <v>0</v>
      </c>
      <c r="E130" s="32">
        <f>'1) Budget Table'!E126</f>
        <v>0</v>
      </c>
      <c r="F130" s="32">
        <f>'1) Budget Table'!F126</f>
        <v>0</v>
      </c>
      <c r="G130" s="33">
        <f t="shared" ref="G130:G138" si="11">SUM(D130:F130)</f>
        <v>0</v>
      </c>
      <c r="H130" s="197"/>
      <c r="I130" s="197"/>
      <c r="J130" s="197"/>
      <c r="K130" s="197"/>
      <c r="L130" s="197"/>
      <c r="M130" s="197"/>
      <c r="N130" s="197"/>
    </row>
    <row r="131" spans="2:14" ht="15.75" customHeight="1" x14ac:dyDescent="0.25">
      <c r="B131" s="197"/>
      <c r="C131" s="29" t="s">
        <v>244</v>
      </c>
      <c r="D131" s="198"/>
      <c r="E131" s="199"/>
      <c r="F131" s="199"/>
      <c r="G131" s="30">
        <f t="shared" si="11"/>
        <v>0</v>
      </c>
      <c r="H131" s="197"/>
      <c r="I131" s="197"/>
      <c r="J131" s="197"/>
      <c r="K131" s="197"/>
      <c r="L131" s="197"/>
      <c r="M131" s="197"/>
      <c r="N131" s="197"/>
    </row>
    <row r="132" spans="2:14" x14ac:dyDescent="0.25">
      <c r="B132" s="197"/>
      <c r="C132" s="21" t="s">
        <v>245</v>
      </c>
      <c r="D132" s="200"/>
      <c r="E132" s="201"/>
      <c r="F132" s="201"/>
      <c r="G132" s="28">
        <f t="shared" si="11"/>
        <v>0</v>
      </c>
      <c r="H132" s="197"/>
      <c r="I132" s="197"/>
      <c r="J132" s="197"/>
      <c r="K132" s="197"/>
      <c r="L132" s="197"/>
      <c r="M132" s="197"/>
      <c r="N132" s="197"/>
    </row>
    <row r="133" spans="2:14" ht="15.75" customHeight="1" x14ac:dyDescent="0.25">
      <c r="B133" s="197"/>
      <c r="C133" s="21" t="s">
        <v>246</v>
      </c>
      <c r="D133" s="200"/>
      <c r="E133" s="200"/>
      <c r="F133" s="200"/>
      <c r="G133" s="28">
        <f t="shared" si="11"/>
        <v>0</v>
      </c>
      <c r="H133" s="197"/>
      <c r="I133" s="197"/>
      <c r="J133" s="197"/>
      <c r="K133" s="197"/>
      <c r="L133" s="197"/>
      <c r="M133" s="197"/>
      <c r="N133" s="197"/>
    </row>
    <row r="134" spans="2:14" x14ac:dyDescent="0.25">
      <c r="B134" s="197"/>
      <c r="C134" s="22" t="s">
        <v>247</v>
      </c>
      <c r="D134" s="200"/>
      <c r="E134" s="200"/>
      <c r="F134" s="200"/>
      <c r="G134" s="28">
        <f t="shared" si="11"/>
        <v>0</v>
      </c>
      <c r="H134" s="197"/>
      <c r="I134" s="197"/>
      <c r="J134" s="197"/>
      <c r="K134" s="197"/>
      <c r="L134" s="197"/>
      <c r="M134" s="197"/>
      <c r="N134" s="197"/>
    </row>
    <row r="135" spans="2:14" x14ac:dyDescent="0.25">
      <c r="B135" s="197"/>
      <c r="C135" s="21" t="s">
        <v>248</v>
      </c>
      <c r="D135" s="200"/>
      <c r="E135" s="200"/>
      <c r="F135" s="200"/>
      <c r="G135" s="28">
        <f t="shared" si="11"/>
        <v>0</v>
      </c>
      <c r="H135" s="197"/>
      <c r="I135" s="197"/>
      <c r="J135" s="197"/>
      <c r="K135" s="197"/>
      <c r="L135" s="197"/>
      <c r="M135" s="197"/>
      <c r="N135" s="197"/>
    </row>
    <row r="136" spans="2:14" ht="15.75" customHeight="1" x14ac:dyDescent="0.25">
      <c r="B136" s="197"/>
      <c r="C136" s="21" t="s">
        <v>249</v>
      </c>
      <c r="D136" s="200"/>
      <c r="E136" s="200"/>
      <c r="F136" s="200"/>
      <c r="G136" s="28">
        <f t="shared" si="11"/>
        <v>0</v>
      </c>
      <c r="H136" s="197"/>
      <c r="I136" s="197"/>
      <c r="J136" s="197"/>
      <c r="K136" s="197"/>
      <c r="L136" s="197"/>
      <c r="M136" s="197"/>
      <c r="N136" s="197"/>
    </row>
    <row r="137" spans="2:14" x14ac:dyDescent="0.25">
      <c r="B137" s="197"/>
      <c r="C137" s="21" t="s">
        <v>250</v>
      </c>
      <c r="D137" s="200"/>
      <c r="E137" s="200"/>
      <c r="F137" s="200"/>
      <c r="G137" s="28">
        <f t="shared" si="11"/>
        <v>0</v>
      </c>
      <c r="H137" s="197"/>
      <c r="I137" s="197"/>
      <c r="J137" s="197"/>
      <c r="K137" s="197"/>
      <c r="L137" s="197"/>
      <c r="M137" s="197"/>
      <c r="N137" s="197"/>
    </row>
    <row r="138" spans="2:14" x14ac:dyDescent="0.25">
      <c r="B138" s="197"/>
      <c r="C138" s="25" t="s">
        <v>251</v>
      </c>
      <c r="D138" s="34">
        <f>SUM(D131:D137)</f>
        <v>0</v>
      </c>
      <c r="E138" s="34">
        <f>SUM(E131:E137)</f>
        <v>0</v>
      </c>
      <c r="F138" s="34">
        <f>SUM(F131:F137)</f>
        <v>0</v>
      </c>
      <c r="G138" s="28">
        <f t="shared" si="11"/>
        <v>0</v>
      </c>
      <c r="H138" s="197"/>
      <c r="I138" s="197"/>
      <c r="J138" s="197"/>
      <c r="K138" s="197"/>
      <c r="L138" s="197"/>
      <c r="M138" s="197"/>
      <c r="N138" s="197"/>
    </row>
    <row r="139" spans="2:14" x14ac:dyDescent="0.25">
      <c r="B139" s="197"/>
      <c r="C139" s="197"/>
      <c r="D139" s="202"/>
      <c r="E139" s="202"/>
      <c r="F139" s="202"/>
      <c r="G139" s="197"/>
      <c r="H139" s="197"/>
      <c r="I139" s="197"/>
      <c r="J139" s="197"/>
      <c r="K139" s="197"/>
      <c r="L139" s="197"/>
      <c r="M139" s="197"/>
      <c r="N139" s="197"/>
    </row>
    <row r="140" spans="2:14" x14ac:dyDescent="0.25">
      <c r="B140" s="292" t="s">
        <v>259</v>
      </c>
      <c r="C140" s="293"/>
      <c r="D140" s="293"/>
      <c r="E140" s="293"/>
      <c r="F140" s="293"/>
      <c r="G140" s="294"/>
      <c r="H140" s="197"/>
      <c r="I140" s="197"/>
      <c r="J140" s="197"/>
      <c r="K140" s="197"/>
      <c r="L140" s="197"/>
      <c r="M140" s="197"/>
      <c r="N140" s="197"/>
    </row>
    <row r="141" spans="2:14" x14ac:dyDescent="0.25">
      <c r="B141" s="197"/>
      <c r="C141" s="292" t="s">
        <v>175</v>
      </c>
      <c r="D141" s="293"/>
      <c r="E141" s="293"/>
      <c r="F141" s="293"/>
      <c r="G141" s="294"/>
      <c r="H141" s="197"/>
      <c r="I141" s="197"/>
      <c r="J141" s="197"/>
      <c r="K141" s="197"/>
      <c r="L141" s="197"/>
      <c r="M141" s="197"/>
      <c r="N141" s="197"/>
    </row>
    <row r="142" spans="2:14" ht="24" customHeight="1" thickBot="1" x14ac:dyDescent="0.3">
      <c r="B142" s="197"/>
      <c r="C142" s="31" t="s">
        <v>243</v>
      </c>
      <c r="D142" s="32">
        <f>'1) Budget Table'!D138</f>
        <v>0</v>
      </c>
      <c r="E142" s="32">
        <f>'1) Budget Table'!E138</f>
        <v>0</v>
      </c>
      <c r="F142" s="32">
        <f>'1) Budget Table'!F138</f>
        <v>0</v>
      </c>
      <c r="G142" s="33">
        <f>SUM(D142:F142)</f>
        <v>0</v>
      </c>
      <c r="H142" s="197"/>
      <c r="I142" s="197"/>
      <c r="J142" s="197"/>
      <c r="K142" s="197"/>
      <c r="L142" s="197"/>
      <c r="M142" s="197"/>
      <c r="N142" s="197"/>
    </row>
    <row r="143" spans="2:14" ht="24.75" customHeight="1" x14ac:dyDescent="0.25">
      <c r="B143" s="197"/>
      <c r="C143" s="29" t="s">
        <v>244</v>
      </c>
      <c r="D143" s="198"/>
      <c r="E143" s="199"/>
      <c r="F143" s="199"/>
      <c r="G143" s="30">
        <f t="shared" ref="G143:G150" si="12">SUM(D143:F143)</f>
        <v>0</v>
      </c>
      <c r="H143" s="197"/>
      <c r="I143" s="197"/>
      <c r="J143" s="197"/>
      <c r="K143" s="197"/>
      <c r="L143" s="197"/>
      <c r="M143" s="197"/>
      <c r="N143" s="197"/>
    </row>
    <row r="144" spans="2:14" ht="15.75" customHeight="1" x14ac:dyDescent="0.25">
      <c r="B144" s="197"/>
      <c r="C144" s="21" t="s">
        <v>245</v>
      </c>
      <c r="D144" s="200"/>
      <c r="E144" s="201"/>
      <c r="F144" s="201"/>
      <c r="G144" s="28">
        <f t="shared" si="12"/>
        <v>0</v>
      </c>
      <c r="H144" s="197"/>
      <c r="I144" s="197"/>
      <c r="J144" s="197"/>
      <c r="K144" s="197"/>
      <c r="L144" s="197"/>
      <c r="M144" s="197"/>
      <c r="N144" s="197"/>
    </row>
    <row r="145" spans="2:7" ht="15.75" customHeight="1" x14ac:dyDescent="0.25">
      <c r="B145" s="197"/>
      <c r="C145" s="21" t="s">
        <v>246</v>
      </c>
      <c r="D145" s="200"/>
      <c r="E145" s="200"/>
      <c r="F145" s="200"/>
      <c r="G145" s="28">
        <f t="shared" si="12"/>
        <v>0</v>
      </c>
    </row>
    <row r="146" spans="2:7" ht="15.75" customHeight="1" x14ac:dyDescent="0.25">
      <c r="B146" s="197"/>
      <c r="C146" s="22" t="s">
        <v>247</v>
      </c>
      <c r="D146" s="200"/>
      <c r="E146" s="200"/>
      <c r="F146" s="200"/>
      <c r="G146" s="28">
        <f t="shared" si="12"/>
        <v>0</v>
      </c>
    </row>
    <row r="147" spans="2:7" ht="15.75" customHeight="1" x14ac:dyDescent="0.25">
      <c r="B147" s="197"/>
      <c r="C147" s="21" t="s">
        <v>248</v>
      </c>
      <c r="D147" s="200"/>
      <c r="E147" s="200"/>
      <c r="F147" s="200"/>
      <c r="G147" s="28">
        <f t="shared" si="12"/>
        <v>0</v>
      </c>
    </row>
    <row r="148" spans="2:7" ht="15.75" customHeight="1" x14ac:dyDescent="0.25">
      <c r="B148" s="197"/>
      <c r="C148" s="21" t="s">
        <v>249</v>
      </c>
      <c r="D148" s="200"/>
      <c r="E148" s="200"/>
      <c r="F148" s="200"/>
      <c r="G148" s="28">
        <f t="shared" si="12"/>
        <v>0</v>
      </c>
    </row>
    <row r="149" spans="2:7" ht="15.75" customHeight="1" x14ac:dyDescent="0.25">
      <c r="B149" s="197"/>
      <c r="C149" s="21" t="s">
        <v>250</v>
      </c>
      <c r="D149" s="200"/>
      <c r="E149" s="200"/>
      <c r="F149" s="200"/>
      <c r="G149" s="28">
        <f t="shared" si="12"/>
        <v>0</v>
      </c>
    </row>
    <row r="150" spans="2:7" ht="15.75" customHeight="1" x14ac:dyDescent="0.25">
      <c r="B150" s="197"/>
      <c r="C150" s="25" t="s">
        <v>251</v>
      </c>
      <c r="D150" s="34">
        <f>SUM(D143:D149)</f>
        <v>0</v>
      </c>
      <c r="E150" s="34">
        <f>SUM(E143:E149)</f>
        <v>0</v>
      </c>
      <c r="F150" s="34">
        <f>SUM(F143:F149)</f>
        <v>0</v>
      </c>
      <c r="G150" s="28">
        <f t="shared" si="12"/>
        <v>0</v>
      </c>
    </row>
    <row r="151" spans="2:7" s="24" customFormat="1" ht="15.75" customHeight="1" x14ac:dyDescent="0.25">
      <c r="B151" s="202"/>
      <c r="C151" s="38"/>
      <c r="D151" s="39"/>
      <c r="E151" s="39"/>
      <c r="F151" s="39"/>
      <c r="G151" s="40"/>
    </row>
    <row r="152" spans="2:7" ht="15.75" customHeight="1" x14ac:dyDescent="0.25">
      <c r="B152" s="197"/>
      <c r="C152" s="292" t="s">
        <v>184</v>
      </c>
      <c r="D152" s="293"/>
      <c r="E152" s="293"/>
      <c r="F152" s="293"/>
      <c r="G152" s="294"/>
    </row>
    <row r="153" spans="2:7" ht="21" customHeight="1" thickBot="1" x14ac:dyDescent="0.3">
      <c r="B153" s="197"/>
      <c r="C153" s="31" t="s">
        <v>243</v>
      </c>
      <c r="D153" s="32">
        <f>'1) Budget Table'!D148</f>
        <v>0</v>
      </c>
      <c r="E153" s="32">
        <f>'1) Budget Table'!E148</f>
        <v>0</v>
      </c>
      <c r="F153" s="32">
        <f>'1) Budget Table'!F148</f>
        <v>0</v>
      </c>
      <c r="G153" s="33">
        <f t="shared" ref="G153:G161" si="13">SUM(D153:F153)</f>
        <v>0</v>
      </c>
    </row>
    <row r="154" spans="2:7" ht="15.75" customHeight="1" x14ac:dyDescent="0.25">
      <c r="B154" s="197"/>
      <c r="C154" s="29" t="s">
        <v>244</v>
      </c>
      <c r="D154" s="198"/>
      <c r="E154" s="199"/>
      <c r="F154" s="199"/>
      <c r="G154" s="30">
        <f t="shared" si="13"/>
        <v>0</v>
      </c>
    </row>
    <row r="155" spans="2:7" ht="15.75" customHeight="1" x14ac:dyDescent="0.25">
      <c r="B155" s="197"/>
      <c r="C155" s="21" t="s">
        <v>245</v>
      </c>
      <c r="D155" s="200"/>
      <c r="E155" s="201"/>
      <c r="F155" s="201"/>
      <c r="G155" s="28">
        <f t="shared" si="13"/>
        <v>0</v>
      </c>
    </row>
    <row r="156" spans="2:7" ht="15.75" customHeight="1" x14ac:dyDescent="0.25">
      <c r="B156" s="197"/>
      <c r="C156" s="21" t="s">
        <v>246</v>
      </c>
      <c r="D156" s="200"/>
      <c r="E156" s="200"/>
      <c r="F156" s="200"/>
      <c r="G156" s="28">
        <f t="shared" si="13"/>
        <v>0</v>
      </c>
    </row>
    <row r="157" spans="2:7" ht="15.75" customHeight="1" x14ac:dyDescent="0.25">
      <c r="B157" s="197"/>
      <c r="C157" s="22" t="s">
        <v>247</v>
      </c>
      <c r="D157" s="200"/>
      <c r="E157" s="200"/>
      <c r="F157" s="200"/>
      <c r="G157" s="28">
        <f t="shared" si="13"/>
        <v>0</v>
      </c>
    </row>
    <row r="158" spans="2:7" ht="15.75" customHeight="1" x14ac:dyDescent="0.25">
      <c r="B158" s="197"/>
      <c r="C158" s="21" t="s">
        <v>248</v>
      </c>
      <c r="D158" s="200"/>
      <c r="E158" s="200"/>
      <c r="F158" s="200"/>
      <c r="G158" s="28">
        <f t="shared" si="13"/>
        <v>0</v>
      </c>
    </row>
    <row r="159" spans="2:7" ht="15.75" customHeight="1" x14ac:dyDescent="0.25">
      <c r="B159" s="197"/>
      <c r="C159" s="21" t="s">
        <v>249</v>
      </c>
      <c r="D159" s="200"/>
      <c r="E159" s="200"/>
      <c r="F159" s="200"/>
      <c r="G159" s="28">
        <f t="shared" si="13"/>
        <v>0</v>
      </c>
    </row>
    <row r="160" spans="2:7" ht="15.75" customHeight="1" x14ac:dyDescent="0.25">
      <c r="B160" s="197"/>
      <c r="C160" s="21" t="s">
        <v>250</v>
      </c>
      <c r="D160" s="200"/>
      <c r="E160" s="200"/>
      <c r="F160" s="200"/>
      <c r="G160" s="28">
        <f t="shared" si="13"/>
        <v>0</v>
      </c>
    </row>
    <row r="161" spans="3:7" ht="15.75" customHeight="1" x14ac:dyDescent="0.25">
      <c r="C161" s="25" t="s">
        <v>251</v>
      </c>
      <c r="D161" s="34">
        <f>SUM(D154:D160)</f>
        <v>0</v>
      </c>
      <c r="E161" s="34">
        <f>SUM(E154:E160)</f>
        <v>0</v>
      </c>
      <c r="F161" s="34">
        <f>SUM(F154:F160)</f>
        <v>0</v>
      </c>
      <c r="G161" s="28">
        <f t="shared" si="13"/>
        <v>0</v>
      </c>
    </row>
    <row r="162" spans="3:7" s="24" customFormat="1" ht="15.75" customHeight="1" x14ac:dyDescent="0.25">
      <c r="C162" s="38"/>
      <c r="D162" s="39"/>
      <c r="E162" s="39"/>
      <c r="F162" s="39"/>
      <c r="G162" s="40"/>
    </row>
    <row r="163" spans="3:7" ht="15.75" customHeight="1" x14ac:dyDescent="0.25">
      <c r="C163" s="292" t="s">
        <v>193</v>
      </c>
      <c r="D163" s="293"/>
      <c r="E163" s="293"/>
      <c r="F163" s="293"/>
      <c r="G163" s="294"/>
    </row>
    <row r="164" spans="3:7" ht="19.5" customHeight="1" thickBot="1" x14ac:dyDescent="0.3">
      <c r="C164" s="31" t="s">
        <v>243</v>
      </c>
      <c r="D164" s="32">
        <f>'1) Budget Table'!D158</f>
        <v>0</v>
      </c>
      <c r="E164" s="32">
        <f>'1) Budget Table'!E158</f>
        <v>0</v>
      </c>
      <c r="F164" s="32">
        <f>'1) Budget Table'!F158</f>
        <v>0</v>
      </c>
      <c r="G164" s="33">
        <f t="shared" ref="G164:G172" si="14">SUM(D164:F164)</f>
        <v>0</v>
      </c>
    </row>
    <row r="165" spans="3:7" ht="15.75" customHeight="1" x14ac:dyDescent="0.25">
      <c r="C165" s="29" t="s">
        <v>244</v>
      </c>
      <c r="D165" s="198"/>
      <c r="E165" s="199"/>
      <c r="F165" s="199"/>
      <c r="G165" s="30">
        <f t="shared" si="14"/>
        <v>0</v>
      </c>
    </row>
    <row r="166" spans="3:7" ht="15.75" customHeight="1" x14ac:dyDescent="0.25">
      <c r="C166" s="21" t="s">
        <v>245</v>
      </c>
      <c r="D166" s="200"/>
      <c r="E166" s="201"/>
      <c r="F166" s="201"/>
      <c r="G166" s="28">
        <f t="shared" si="14"/>
        <v>0</v>
      </c>
    </row>
    <row r="167" spans="3:7" ht="15.75" customHeight="1" x14ac:dyDescent="0.25">
      <c r="C167" s="21" t="s">
        <v>246</v>
      </c>
      <c r="D167" s="200"/>
      <c r="E167" s="200"/>
      <c r="F167" s="200"/>
      <c r="G167" s="28">
        <f t="shared" si="14"/>
        <v>0</v>
      </c>
    </row>
    <row r="168" spans="3:7" ht="15.75" customHeight="1" x14ac:dyDescent="0.25">
      <c r="C168" s="22" t="s">
        <v>247</v>
      </c>
      <c r="D168" s="200"/>
      <c r="E168" s="200"/>
      <c r="F168" s="200"/>
      <c r="G168" s="28">
        <f t="shared" si="14"/>
        <v>0</v>
      </c>
    </row>
    <row r="169" spans="3:7" ht="15.75" customHeight="1" x14ac:dyDescent="0.25">
      <c r="C169" s="21" t="s">
        <v>248</v>
      </c>
      <c r="D169" s="200"/>
      <c r="E169" s="200"/>
      <c r="F169" s="200"/>
      <c r="G169" s="28">
        <f t="shared" si="14"/>
        <v>0</v>
      </c>
    </row>
    <row r="170" spans="3:7" ht="15.75" customHeight="1" x14ac:dyDescent="0.25">
      <c r="C170" s="21" t="s">
        <v>249</v>
      </c>
      <c r="D170" s="200"/>
      <c r="E170" s="200"/>
      <c r="F170" s="200"/>
      <c r="G170" s="28">
        <f t="shared" si="14"/>
        <v>0</v>
      </c>
    </row>
    <row r="171" spans="3:7" ht="15.75" customHeight="1" x14ac:dyDescent="0.25">
      <c r="C171" s="21" t="s">
        <v>250</v>
      </c>
      <c r="D171" s="200"/>
      <c r="E171" s="200"/>
      <c r="F171" s="200"/>
      <c r="G171" s="28">
        <f t="shared" si="14"/>
        <v>0</v>
      </c>
    </row>
    <row r="172" spans="3:7" ht="15.75" customHeight="1" x14ac:dyDescent="0.25">
      <c r="C172" s="25" t="s">
        <v>251</v>
      </c>
      <c r="D172" s="34">
        <f>SUM(D165:D171)</f>
        <v>0</v>
      </c>
      <c r="E172" s="34">
        <f>SUM(E165:E171)</f>
        <v>0</v>
      </c>
      <c r="F172" s="34">
        <f>SUM(F165:F171)</f>
        <v>0</v>
      </c>
      <c r="G172" s="28">
        <f t="shared" si="14"/>
        <v>0</v>
      </c>
    </row>
    <row r="173" spans="3:7" s="24" customFormat="1" ht="15.75" customHeight="1" x14ac:dyDescent="0.25">
      <c r="C173" s="38"/>
      <c r="D173" s="39"/>
      <c r="E173" s="39"/>
      <c r="F173" s="39"/>
      <c r="G173" s="40"/>
    </row>
    <row r="174" spans="3:7" ht="15.75" customHeight="1" x14ac:dyDescent="0.25">
      <c r="C174" s="292" t="s">
        <v>202</v>
      </c>
      <c r="D174" s="293"/>
      <c r="E174" s="293"/>
      <c r="F174" s="293"/>
      <c r="G174" s="294"/>
    </row>
    <row r="175" spans="3:7" ht="22.5" customHeight="1" thickBot="1" x14ac:dyDescent="0.3">
      <c r="C175" s="31" t="s">
        <v>243</v>
      </c>
      <c r="D175" s="32">
        <f>'1) Budget Table'!D168</f>
        <v>0</v>
      </c>
      <c r="E175" s="32">
        <f>'1) Budget Table'!E168</f>
        <v>0</v>
      </c>
      <c r="F175" s="32">
        <f>'1) Budget Table'!F168</f>
        <v>0</v>
      </c>
      <c r="G175" s="33">
        <f t="shared" ref="G175:G183" si="15">SUM(D175:F175)</f>
        <v>0</v>
      </c>
    </row>
    <row r="176" spans="3:7" ht="15.75" customHeight="1" x14ac:dyDescent="0.25">
      <c r="C176" s="29" t="s">
        <v>244</v>
      </c>
      <c r="D176" s="198"/>
      <c r="E176" s="199"/>
      <c r="F176" s="199"/>
      <c r="G176" s="30">
        <f t="shared" si="15"/>
        <v>0</v>
      </c>
    </row>
    <row r="177" spans="3:7" ht="15.75" customHeight="1" x14ac:dyDescent="0.25">
      <c r="C177" s="21" t="s">
        <v>245</v>
      </c>
      <c r="D177" s="200"/>
      <c r="E177" s="201"/>
      <c r="F177" s="201"/>
      <c r="G177" s="28">
        <f t="shared" si="15"/>
        <v>0</v>
      </c>
    </row>
    <row r="178" spans="3:7" ht="15.75" customHeight="1" x14ac:dyDescent="0.25">
      <c r="C178" s="21" t="s">
        <v>246</v>
      </c>
      <c r="D178" s="200"/>
      <c r="E178" s="200"/>
      <c r="F178" s="200"/>
      <c r="G178" s="28">
        <f t="shared" si="15"/>
        <v>0</v>
      </c>
    </row>
    <row r="179" spans="3:7" ht="15.75" customHeight="1" x14ac:dyDescent="0.25">
      <c r="C179" s="22" t="s">
        <v>247</v>
      </c>
      <c r="D179" s="200"/>
      <c r="E179" s="200"/>
      <c r="F179" s="200"/>
      <c r="G179" s="28">
        <f t="shared" si="15"/>
        <v>0</v>
      </c>
    </row>
    <row r="180" spans="3:7" ht="15.75" customHeight="1" x14ac:dyDescent="0.25">
      <c r="C180" s="21" t="s">
        <v>248</v>
      </c>
      <c r="D180" s="200"/>
      <c r="E180" s="200"/>
      <c r="F180" s="200"/>
      <c r="G180" s="28">
        <f t="shared" si="15"/>
        <v>0</v>
      </c>
    </row>
    <row r="181" spans="3:7" ht="15.75" customHeight="1" x14ac:dyDescent="0.25">
      <c r="C181" s="21" t="s">
        <v>249</v>
      </c>
      <c r="D181" s="200"/>
      <c r="E181" s="200"/>
      <c r="F181" s="200"/>
      <c r="G181" s="28">
        <f t="shared" si="15"/>
        <v>0</v>
      </c>
    </row>
    <row r="182" spans="3:7" ht="15.75" customHeight="1" x14ac:dyDescent="0.25">
      <c r="C182" s="21" t="s">
        <v>250</v>
      </c>
      <c r="D182" s="200"/>
      <c r="E182" s="200"/>
      <c r="F182" s="200"/>
      <c r="G182" s="28">
        <f t="shared" si="15"/>
        <v>0</v>
      </c>
    </row>
    <row r="183" spans="3:7" ht="15.75" customHeight="1" x14ac:dyDescent="0.25">
      <c r="C183" s="25" t="s">
        <v>251</v>
      </c>
      <c r="D183" s="34">
        <f>SUM(D176:D182)</f>
        <v>0</v>
      </c>
      <c r="E183" s="34">
        <f>SUM(E176:E182)</f>
        <v>0</v>
      </c>
      <c r="F183" s="34">
        <f>SUM(F176:F182)</f>
        <v>0</v>
      </c>
      <c r="G183" s="28">
        <f t="shared" si="15"/>
        <v>0</v>
      </c>
    </row>
    <row r="184" spans="3:7" ht="15.75" customHeight="1" x14ac:dyDescent="0.25">
      <c r="C184" s="197"/>
      <c r="D184" s="202"/>
      <c r="E184" s="202"/>
      <c r="F184" s="202"/>
      <c r="G184" s="197"/>
    </row>
    <row r="185" spans="3:7" ht="15.75" customHeight="1" x14ac:dyDescent="0.25">
      <c r="C185" s="292" t="s">
        <v>260</v>
      </c>
      <c r="D185" s="293"/>
      <c r="E185" s="293"/>
      <c r="F185" s="293"/>
      <c r="G185" s="294"/>
    </row>
    <row r="186" spans="3:7" ht="19.5" customHeight="1" thickBot="1" x14ac:dyDescent="0.3">
      <c r="C186" s="31" t="s">
        <v>261</v>
      </c>
      <c r="D186" s="32">
        <f>'1) Budget Table'!D175</f>
        <v>325000</v>
      </c>
      <c r="E186" s="32">
        <f>'1) Budget Table'!E175</f>
        <v>80000</v>
      </c>
      <c r="F186" s="32">
        <f>'1) Budget Table'!F175</f>
        <v>124800</v>
      </c>
      <c r="G186" s="33">
        <f t="shared" ref="G186:G194" si="16">SUM(D186:F186)</f>
        <v>529800</v>
      </c>
    </row>
    <row r="187" spans="3:7" ht="15.75" customHeight="1" x14ac:dyDescent="0.25">
      <c r="C187" s="29" t="s">
        <v>244</v>
      </c>
      <c r="D187" s="198">
        <v>220000</v>
      </c>
      <c r="E187" s="199">
        <v>40000</v>
      </c>
      <c r="F187" s="199">
        <v>109800</v>
      </c>
      <c r="G187" s="30">
        <f t="shared" si="16"/>
        <v>369800</v>
      </c>
    </row>
    <row r="188" spans="3:7" ht="15.75" customHeight="1" x14ac:dyDescent="0.25">
      <c r="C188" s="21" t="s">
        <v>245</v>
      </c>
      <c r="D188" s="200">
        <v>25000</v>
      </c>
      <c r="E188" s="201">
        <v>10000</v>
      </c>
      <c r="F188" s="201"/>
      <c r="G188" s="28">
        <f t="shared" si="16"/>
        <v>35000</v>
      </c>
    </row>
    <row r="189" spans="3:7" ht="15.75" customHeight="1" x14ac:dyDescent="0.25">
      <c r="C189" s="21" t="s">
        <v>246</v>
      </c>
      <c r="D189" s="200">
        <v>10000</v>
      </c>
      <c r="E189" s="200">
        <v>10000</v>
      </c>
      <c r="F189" s="200"/>
      <c r="G189" s="28">
        <f t="shared" si="16"/>
        <v>20000</v>
      </c>
    </row>
    <row r="190" spans="3:7" ht="15.75" customHeight="1" x14ac:dyDescent="0.25">
      <c r="C190" s="22" t="s">
        <v>247</v>
      </c>
      <c r="D190" s="200">
        <v>40000</v>
      </c>
      <c r="E190" s="200">
        <v>15000</v>
      </c>
      <c r="F190" s="200"/>
      <c r="G190" s="28">
        <f t="shared" si="16"/>
        <v>55000</v>
      </c>
    </row>
    <row r="191" spans="3:7" ht="15.75" customHeight="1" x14ac:dyDescent="0.25">
      <c r="C191" s="21" t="s">
        <v>248</v>
      </c>
      <c r="D191" s="200">
        <v>30000</v>
      </c>
      <c r="E191" s="200">
        <v>5000</v>
      </c>
      <c r="F191" s="200">
        <v>15000</v>
      </c>
      <c r="G191" s="28">
        <f t="shared" si="16"/>
        <v>50000</v>
      </c>
    </row>
    <row r="192" spans="3:7" ht="15.75" customHeight="1" x14ac:dyDescent="0.25">
      <c r="C192" s="21" t="s">
        <v>249</v>
      </c>
      <c r="D192" s="200"/>
      <c r="E192" s="200"/>
      <c r="F192" s="200"/>
      <c r="G192" s="28">
        <f t="shared" si="16"/>
        <v>0</v>
      </c>
    </row>
    <row r="193" spans="3:13" ht="15.75" customHeight="1" x14ac:dyDescent="0.25">
      <c r="C193" s="21" t="s">
        <v>250</v>
      </c>
      <c r="D193" s="200"/>
      <c r="E193" s="200"/>
      <c r="F193" s="200"/>
      <c r="G193" s="28">
        <f t="shared" si="16"/>
        <v>0</v>
      </c>
      <c r="H193" s="197"/>
      <c r="I193" s="197"/>
      <c r="J193" s="197"/>
      <c r="K193" s="197"/>
      <c r="L193" s="197"/>
      <c r="M193" s="197"/>
    </row>
    <row r="194" spans="3:13" ht="15.75" customHeight="1" x14ac:dyDescent="0.25">
      <c r="C194" s="25" t="s">
        <v>251</v>
      </c>
      <c r="D194" s="34">
        <f>SUM(D187:D193)</f>
        <v>325000</v>
      </c>
      <c r="E194" s="34">
        <f>SUM(E187:E193)</f>
        <v>80000</v>
      </c>
      <c r="F194" s="34">
        <f>SUM(F187:F193)</f>
        <v>124800</v>
      </c>
      <c r="G194" s="28">
        <f t="shared" si="16"/>
        <v>529800</v>
      </c>
      <c r="H194" s="197"/>
      <c r="I194" s="197"/>
      <c r="J194" s="197"/>
      <c r="K194" s="197"/>
      <c r="L194" s="197"/>
      <c r="M194" s="197"/>
    </row>
    <row r="195" spans="3:13" ht="15.75" customHeight="1" thickBot="1" x14ac:dyDescent="0.3">
      <c r="C195" s="197"/>
      <c r="D195" s="202"/>
      <c r="E195" s="202"/>
      <c r="F195" s="202"/>
      <c r="G195" s="197"/>
      <c r="H195" s="197"/>
      <c r="I195" s="197"/>
      <c r="J195" s="197"/>
      <c r="K195" s="197"/>
      <c r="L195" s="197"/>
      <c r="M195" s="197"/>
    </row>
    <row r="196" spans="3:13" ht="19.5" customHeight="1" thickBot="1" x14ac:dyDescent="0.3">
      <c r="C196" s="297" t="s">
        <v>221</v>
      </c>
      <c r="D196" s="298"/>
      <c r="E196" s="298"/>
      <c r="F196" s="298"/>
      <c r="G196" s="299"/>
      <c r="H196" s="197"/>
      <c r="I196" s="197"/>
      <c r="J196" s="197"/>
      <c r="K196" s="197"/>
      <c r="L196" s="197"/>
      <c r="M196" s="197"/>
    </row>
    <row r="197" spans="3:13" ht="19.5" customHeight="1" x14ac:dyDescent="0.25">
      <c r="C197" s="44"/>
      <c r="D197" s="290" t="str">
        <f>'1) Budget Table'!D4</f>
        <v>UNDP</v>
      </c>
      <c r="E197" s="290" t="str">
        <f>'1) Budget Table'!E4</f>
        <v>UN WOMEN</v>
      </c>
      <c r="F197" s="290" t="str">
        <f>'1) Budget Table'!F4</f>
        <v>IOM</v>
      </c>
      <c r="G197" s="295" t="s">
        <v>221</v>
      </c>
      <c r="H197" s="197"/>
      <c r="I197" s="197"/>
      <c r="J197" s="197"/>
      <c r="K197" s="197"/>
      <c r="L197" s="197"/>
      <c r="M197" s="197"/>
    </row>
    <row r="198" spans="3:13" ht="19.5" customHeight="1" x14ac:dyDescent="0.25">
      <c r="C198" s="44"/>
      <c r="D198" s="291"/>
      <c r="E198" s="291"/>
      <c r="F198" s="291"/>
      <c r="G198" s="296"/>
      <c r="H198" s="197"/>
      <c r="I198" s="197"/>
      <c r="J198" s="197"/>
      <c r="K198" s="197"/>
      <c r="L198" s="197"/>
      <c r="M198" s="197"/>
    </row>
    <row r="199" spans="3:13" ht="19.5" customHeight="1" x14ac:dyDescent="0.25">
      <c r="C199" s="7" t="s">
        <v>244</v>
      </c>
      <c r="D199" s="203">
        <f>SUM(D176,D165,D154,D143,D131,D120,D109,D98,D86,D75,D64,D53,D41,D30,D19,D8,D187)</f>
        <v>265000</v>
      </c>
      <c r="E199" s="203">
        <f>SUM(E176,E165,E154,E143,E131,E120,E109,E98,E86,E75,E64,E53,E41,E30,E19,E8,E187)</f>
        <v>70000</v>
      </c>
      <c r="F199" s="203">
        <f t="shared" ref="F199" si="17">SUM(F176,F165,F154,F143,F131,F120,F109,F98,F86,F75,F64,F53,F41,F30,F19,F8,F187)</f>
        <v>109800</v>
      </c>
      <c r="G199" s="42">
        <f t="shared" ref="G199:G206" si="18">SUM(D199:F199)</f>
        <v>444800</v>
      </c>
      <c r="H199" s="197"/>
      <c r="I199" s="197"/>
      <c r="J199" s="197"/>
      <c r="K199" s="197"/>
      <c r="L199" s="197"/>
      <c r="M199" s="197"/>
    </row>
    <row r="200" spans="3:13" ht="34.5" customHeight="1" x14ac:dyDescent="0.25">
      <c r="C200" s="7" t="s">
        <v>245</v>
      </c>
      <c r="D200" s="203">
        <f>SUM(D177,D166,D155,D144,D132,D121,D110,D99,D87,D76,D65,D54,D42,D31,D20,D9,D188)</f>
        <v>60000</v>
      </c>
      <c r="E200" s="203">
        <f t="shared" ref="E200:F200" si="19">SUM(E177,E166,E155,E144,E132,E121,E110,E99,E87,E76,E65,E54,E42,E31,E20,E9,E188)</f>
        <v>26000</v>
      </c>
      <c r="F200" s="203">
        <f t="shared" si="19"/>
        <v>0</v>
      </c>
      <c r="G200" s="43">
        <f t="shared" si="18"/>
        <v>86000</v>
      </c>
      <c r="H200" s="197"/>
      <c r="I200" s="197"/>
      <c r="J200" s="197"/>
      <c r="K200" s="197"/>
      <c r="L200" s="197"/>
      <c r="M200" s="197"/>
    </row>
    <row r="201" spans="3:13" ht="48" customHeight="1" x14ac:dyDescent="0.25">
      <c r="C201" s="7" t="s">
        <v>246</v>
      </c>
      <c r="D201" s="203">
        <f t="shared" ref="D201:F205" si="20">SUM(D178,D167,D156,D145,D133,D122,D111,D100,D88,D77,D66,D55,D43,D32,D21,D10,D189)</f>
        <v>35000</v>
      </c>
      <c r="E201" s="203">
        <f t="shared" si="20"/>
        <v>28000</v>
      </c>
      <c r="F201" s="203">
        <f t="shared" si="20"/>
        <v>0</v>
      </c>
      <c r="G201" s="43">
        <f t="shared" si="18"/>
        <v>63000</v>
      </c>
      <c r="H201" s="197"/>
      <c r="I201" s="197"/>
      <c r="J201" s="197"/>
      <c r="K201" s="197"/>
      <c r="L201" s="197"/>
      <c r="M201" s="197"/>
    </row>
    <row r="202" spans="3:13" ht="33" customHeight="1" x14ac:dyDescent="0.25">
      <c r="C202" s="10" t="s">
        <v>247</v>
      </c>
      <c r="D202" s="203">
        <f t="shared" si="20"/>
        <v>92000</v>
      </c>
      <c r="E202" s="203">
        <f t="shared" si="20"/>
        <v>80000</v>
      </c>
      <c r="F202" s="203">
        <f t="shared" si="20"/>
        <v>0</v>
      </c>
      <c r="G202" s="43">
        <f t="shared" si="18"/>
        <v>172000</v>
      </c>
      <c r="H202" s="197"/>
      <c r="I202" s="197"/>
      <c r="J202" s="197"/>
      <c r="K202" s="197"/>
      <c r="L202" s="197"/>
      <c r="M202" s="197"/>
    </row>
    <row r="203" spans="3:13" ht="21" customHeight="1" x14ac:dyDescent="0.25">
      <c r="C203" s="7" t="s">
        <v>248</v>
      </c>
      <c r="D203" s="203">
        <f t="shared" si="20"/>
        <v>74000</v>
      </c>
      <c r="E203" s="203">
        <f t="shared" si="20"/>
        <v>37000</v>
      </c>
      <c r="F203" s="203">
        <f t="shared" si="20"/>
        <v>15000</v>
      </c>
      <c r="G203" s="43">
        <f t="shared" si="18"/>
        <v>126000</v>
      </c>
      <c r="H203" s="204"/>
      <c r="I203" s="204"/>
      <c r="J203" s="204"/>
      <c r="K203" s="204"/>
      <c r="L203" s="204"/>
      <c r="M203" s="205"/>
    </row>
    <row r="204" spans="3:13" ht="39.75" customHeight="1" x14ac:dyDescent="0.25">
      <c r="C204" s="7" t="s">
        <v>249</v>
      </c>
      <c r="D204" s="203">
        <f t="shared" si="20"/>
        <v>633000</v>
      </c>
      <c r="E204" s="203">
        <f t="shared" si="20"/>
        <v>145000</v>
      </c>
      <c r="F204" s="203">
        <f t="shared" si="20"/>
        <v>270600</v>
      </c>
      <c r="G204" s="43">
        <f t="shared" si="18"/>
        <v>1048600</v>
      </c>
      <c r="H204" s="204"/>
      <c r="I204" s="204"/>
      <c r="J204" s="204"/>
      <c r="K204" s="204"/>
      <c r="L204" s="204"/>
      <c r="M204" s="205"/>
    </row>
    <row r="205" spans="3:13" ht="23.25" customHeight="1" x14ac:dyDescent="0.25">
      <c r="C205" s="7" t="s">
        <v>250</v>
      </c>
      <c r="D205" s="206">
        <f t="shared" si="20"/>
        <v>36000</v>
      </c>
      <c r="E205" s="206">
        <f t="shared" si="20"/>
        <v>14000</v>
      </c>
      <c r="F205" s="206">
        <f t="shared" si="20"/>
        <v>0</v>
      </c>
      <c r="G205" s="43">
        <f t="shared" si="18"/>
        <v>50000</v>
      </c>
      <c r="H205" s="204"/>
      <c r="I205" s="204"/>
      <c r="J205" s="204"/>
      <c r="K205" s="204"/>
      <c r="L205" s="204"/>
      <c r="M205" s="205"/>
    </row>
    <row r="206" spans="3:13" ht="22.5" customHeight="1" x14ac:dyDescent="0.25">
      <c r="C206" s="207" t="s">
        <v>262</v>
      </c>
      <c r="D206" s="208">
        <f>SUM(D199:D205)</f>
        <v>1195000</v>
      </c>
      <c r="E206" s="208">
        <f>SUM(E199:E205)</f>
        <v>400000</v>
      </c>
      <c r="F206" s="208">
        <f>SUM(F199:F205)</f>
        <v>395400</v>
      </c>
      <c r="G206" s="209">
        <f t="shared" si="18"/>
        <v>1990400</v>
      </c>
      <c r="H206" s="204"/>
      <c r="I206" s="204"/>
      <c r="J206" s="204"/>
      <c r="K206" s="204"/>
      <c r="L206" s="204"/>
      <c r="M206" s="205"/>
    </row>
    <row r="207" spans="3:13" ht="26.25" customHeight="1" thickBot="1" x14ac:dyDescent="0.3">
      <c r="C207" s="210" t="s">
        <v>263</v>
      </c>
      <c r="D207" s="211">
        <f>D206*0.07</f>
        <v>83650.000000000015</v>
      </c>
      <c r="E207" s="211">
        <f t="shared" ref="E207:G207" si="21">E206*0.07</f>
        <v>28000.000000000004</v>
      </c>
      <c r="F207" s="211">
        <f t="shared" si="21"/>
        <v>27678.000000000004</v>
      </c>
      <c r="G207" s="212">
        <f t="shared" si="21"/>
        <v>139328</v>
      </c>
      <c r="H207" s="11"/>
      <c r="I207" s="11"/>
      <c r="J207" s="11"/>
      <c r="K207" s="11"/>
      <c r="L207" s="213"/>
      <c r="M207" s="202"/>
    </row>
    <row r="208" spans="3:13" ht="23.25" customHeight="1" thickBot="1" x14ac:dyDescent="0.3">
      <c r="C208" s="68" t="s">
        <v>264</v>
      </c>
      <c r="D208" s="69">
        <f>SUM(D206:D207)</f>
        <v>1278650</v>
      </c>
      <c r="E208" s="69">
        <f t="shared" ref="E208:G208" si="22">SUM(E206:E207)</f>
        <v>428000</v>
      </c>
      <c r="F208" s="69">
        <f t="shared" si="22"/>
        <v>423078</v>
      </c>
      <c r="G208" s="45">
        <f t="shared" si="22"/>
        <v>2129728</v>
      </c>
      <c r="H208" s="11"/>
      <c r="I208" s="11"/>
      <c r="J208" s="11"/>
      <c r="K208" s="11"/>
      <c r="L208" s="213"/>
      <c r="M208" s="202"/>
    </row>
    <row r="209" spans="3:14" ht="15.75" customHeight="1" x14ac:dyDescent="0.25">
      <c r="C209" s="197"/>
      <c r="D209" s="202"/>
      <c r="E209" s="202"/>
      <c r="F209" s="202"/>
      <c r="G209" s="197"/>
      <c r="H209" s="197"/>
      <c r="I209" s="197"/>
      <c r="J209" s="197"/>
      <c r="K209" s="197"/>
      <c r="L209" s="26"/>
      <c r="M209" s="197"/>
      <c r="N209" s="197"/>
    </row>
    <row r="210" spans="3:14" ht="15.75" customHeight="1" x14ac:dyDescent="0.25">
      <c r="C210" s="197"/>
      <c r="D210" s="202"/>
      <c r="E210" s="202"/>
      <c r="F210" s="202"/>
      <c r="G210" s="197"/>
      <c r="H210" s="16"/>
      <c r="I210" s="16"/>
      <c r="J210" s="197"/>
      <c r="K210" s="197"/>
      <c r="L210" s="26"/>
      <c r="M210" s="197"/>
      <c r="N210" s="197"/>
    </row>
    <row r="211" spans="3:14" ht="15.75" customHeight="1" x14ac:dyDescent="0.25">
      <c r="C211" s="197"/>
      <c r="D211" s="202"/>
      <c r="E211" s="202"/>
      <c r="F211" s="202"/>
      <c r="G211" s="197"/>
      <c r="H211" s="16"/>
      <c r="I211" s="16"/>
      <c r="J211" s="197"/>
      <c r="K211" s="197"/>
      <c r="L211" s="197"/>
      <c r="M211" s="197"/>
      <c r="N211" s="197"/>
    </row>
    <row r="212" spans="3:14" ht="40.5" customHeight="1" x14ac:dyDescent="0.25">
      <c r="C212" s="197"/>
      <c r="D212" s="202"/>
      <c r="E212" s="202"/>
      <c r="F212" s="202"/>
      <c r="G212" s="197"/>
      <c r="H212" s="16"/>
      <c r="I212" s="16"/>
      <c r="J212" s="197"/>
      <c r="K212" s="197"/>
      <c r="L212" s="27"/>
      <c r="M212" s="197"/>
      <c r="N212" s="197"/>
    </row>
    <row r="213" spans="3:14" ht="24.75" customHeight="1" x14ac:dyDescent="0.25">
      <c r="C213" s="197"/>
      <c r="D213" s="202"/>
      <c r="E213" s="202"/>
      <c r="F213" s="202"/>
      <c r="G213" s="197"/>
      <c r="H213" s="16"/>
      <c r="I213" s="16"/>
      <c r="J213" s="197"/>
      <c r="K213" s="197"/>
      <c r="L213" s="27"/>
      <c r="M213" s="197"/>
      <c r="N213" s="197"/>
    </row>
    <row r="214" spans="3:14" ht="41.25" customHeight="1" x14ac:dyDescent="0.25">
      <c r="C214" s="197"/>
      <c r="D214" s="202"/>
      <c r="E214" s="202"/>
      <c r="F214" s="202"/>
      <c r="G214" s="197"/>
      <c r="H214" s="214"/>
      <c r="I214" s="16"/>
      <c r="J214" s="197"/>
      <c r="K214" s="197"/>
      <c r="L214" s="27"/>
      <c r="M214" s="197"/>
      <c r="N214" s="197"/>
    </row>
    <row r="215" spans="3:14" ht="51.75" customHeight="1" x14ac:dyDescent="0.25">
      <c r="C215" s="197"/>
      <c r="D215" s="202"/>
      <c r="E215" s="202"/>
      <c r="F215" s="202"/>
      <c r="G215" s="197"/>
      <c r="H215" s="214"/>
      <c r="I215" s="16"/>
      <c r="J215" s="197"/>
      <c r="K215" s="197"/>
      <c r="L215" s="27"/>
      <c r="M215" s="197"/>
      <c r="N215" s="197"/>
    </row>
    <row r="216" spans="3:14" ht="42" customHeight="1" x14ac:dyDescent="0.25">
      <c r="C216" s="197"/>
      <c r="D216" s="202"/>
      <c r="E216" s="202"/>
      <c r="F216" s="202"/>
      <c r="G216" s="197"/>
      <c r="H216" s="16"/>
      <c r="I216" s="16"/>
      <c r="J216" s="197"/>
      <c r="K216" s="197"/>
      <c r="L216" s="27"/>
      <c r="M216" s="197"/>
      <c r="N216" s="197"/>
    </row>
    <row r="217" spans="3:14" s="24" customFormat="1" ht="42" customHeight="1" x14ac:dyDescent="0.25">
      <c r="C217" s="197"/>
      <c r="D217" s="202"/>
      <c r="E217" s="202"/>
      <c r="F217" s="202"/>
      <c r="G217" s="197"/>
      <c r="H217" s="197"/>
      <c r="I217" s="16"/>
      <c r="J217" s="197"/>
      <c r="K217" s="197"/>
      <c r="L217" s="27"/>
      <c r="M217" s="197"/>
      <c r="N217" s="202"/>
    </row>
    <row r="218" spans="3:14" s="24" customFormat="1" ht="42" customHeight="1" x14ac:dyDescent="0.25">
      <c r="C218" s="197"/>
      <c r="D218" s="202"/>
      <c r="E218" s="202"/>
      <c r="F218" s="202"/>
      <c r="G218" s="197"/>
      <c r="H218" s="197"/>
      <c r="I218" s="16"/>
      <c r="J218" s="197"/>
      <c r="K218" s="197"/>
      <c r="L218" s="197"/>
      <c r="M218" s="197"/>
      <c r="N218" s="202"/>
    </row>
    <row r="219" spans="3:14" s="24" customFormat="1" ht="63.75" customHeight="1" x14ac:dyDescent="0.25">
      <c r="C219" s="197"/>
      <c r="D219" s="202"/>
      <c r="E219" s="202"/>
      <c r="F219" s="202"/>
      <c r="G219" s="197"/>
      <c r="H219" s="197"/>
      <c r="I219" s="26"/>
      <c r="J219" s="197"/>
      <c r="K219" s="197"/>
      <c r="L219" s="197"/>
      <c r="M219" s="197"/>
      <c r="N219" s="202"/>
    </row>
    <row r="220" spans="3:14" s="24" customFormat="1" ht="42" customHeight="1" x14ac:dyDescent="0.25">
      <c r="C220" s="197"/>
      <c r="D220" s="202"/>
      <c r="E220" s="202"/>
      <c r="F220" s="202"/>
      <c r="G220" s="197"/>
      <c r="H220" s="197"/>
      <c r="I220" s="197"/>
      <c r="J220" s="197"/>
      <c r="K220" s="197"/>
      <c r="L220" s="197"/>
      <c r="M220" s="26"/>
      <c r="N220" s="202"/>
    </row>
    <row r="221" spans="3:14" ht="23.25" customHeight="1" x14ac:dyDescent="0.25">
      <c r="C221" s="197"/>
      <c r="D221" s="202"/>
      <c r="E221" s="202"/>
      <c r="F221" s="202"/>
      <c r="G221" s="197"/>
      <c r="H221" s="197"/>
      <c r="I221" s="197"/>
      <c r="J221" s="197"/>
      <c r="K221" s="197"/>
      <c r="L221" s="197"/>
      <c r="M221" s="197"/>
      <c r="N221" s="197"/>
    </row>
    <row r="222" spans="3:14" ht="27.75" customHeight="1" x14ac:dyDescent="0.25">
      <c r="C222" s="197"/>
      <c r="D222" s="202"/>
      <c r="E222" s="202"/>
      <c r="F222" s="202"/>
      <c r="G222" s="197"/>
      <c r="H222" s="197"/>
      <c r="I222" s="197"/>
      <c r="J222" s="197"/>
      <c r="K222" s="197"/>
      <c r="L222" s="197"/>
      <c r="M222" s="197"/>
      <c r="N222" s="197"/>
    </row>
    <row r="223" spans="3:14" ht="55.5" customHeight="1" x14ac:dyDescent="0.25">
      <c r="C223" s="197"/>
      <c r="D223" s="202"/>
      <c r="E223" s="202"/>
      <c r="F223" s="202"/>
      <c r="G223" s="197"/>
      <c r="H223" s="197"/>
      <c r="I223" s="197"/>
      <c r="J223" s="197"/>
      <c r="K223" s="197"/>
      <c r="L223" s="197"/>
      <c r="M223" s="197"/>
      <c r="N223" s="197"/>
    </row>
    <row r="224" spans="3:14" ht="57.75" customHeight="1" x14ac:dyDescent="0.25">
      <c r="C224" s="197"/>
      <c r="D224" s="202"/>
      <c r="E224" s="202"/>
      <c r="F224" s="202"/>
      <c r="G224" s="197"/>
      <c r="H224" s="197"/>
      <c r="I224" s="197"/>
      <c r="J224" s="197"/>
      <c r="K224" s="197"/>
      <c r="L224" s="197"/>
      <c r="M224" s="197"/>
      <c r="N224" s="197"/>
    </row>
    <row r="225" spans="3:14" ht="21.75" customHeight="1" x14ac:dyDescent="0.25">
      <c r="C225" s="197"/>
      <c r="D225" s="202"/>
      <c r="E225" s="202"/>
      <c r="F225" s="202"/>
      <c r="G225" s="197"/>
      <c r="H225" s="197"/>
      <c r="I225" s="197"/>
      <c r="J225" s="197"/>
      <c r="K225" s="197"/>
      <c r="L225" s="197"/>
      <c r="M225" s="197"/>
      <c r="N225" s="197"/>
    </row>
    <row r="226" spans="3:14" ht="49.5" customHeight="1" x14ac:dyDescent="0.25">
      <c r="C226" s="197"/>
      <c r="D226" s="202"/>
      <c r="E226" s="202"/>
      <c r="F226" s="202"/>
      <c r="G226" s="197"/>
      <c r="H226" s="197"/>
      <c r="I226" s="197"/>
      <c r="J226" s="197"/>
      <c r="K226" s="197"/>
      <c r="L226" s="197"/>
      <c r="M226" s="197"/>
      <c r="N226" s="197"/>
    </row>
    <row r="227" spans="3:14" ht="28.5" customHeight="1" x14ac:dyDescent="0.25">
      <c r="C227" s="197"/>
      <c r="D227" s="202"/>
      <c r="E227" s="202"/>
      <c r="F227" s="202"/>
      <c r="G227" s="197"/>
      <c r="H227" s="197"/>
      <c r="I227" s="197"/>
      <c r="J227" s="197"/>
      <c r="K227" s="197"/>
      <c r="L227" s="197"/>
      <c r="M227" s="197"/>
      <c r="N227" s="197"/>
    </row>
    <row r="228" spans="3:14" ht="28.5" customHeight="1" x14ac:dyDescent="0.25">
      <c r="C228" s="197"/>
      <c r="D228" s="202"/>
      <c r="E228" s="202"/>
      <c r="F228" s="202"/>
      <c r="G228" s="197"/>
      <c r="H228" s="197"/>
      <c r="I228" s="197"/>
      <c r="J228" s="197"/>
      <c r="K228" s="197"/>
      <c r="L228" s="197"/>
      <c r="M228" s="197"/>
      <c r="N228" s="197"/>
    </row>
    <row r="229" spans="3:14" ht="28.5" customHeight="1" x14ac:dyDescent="0.25">
      <c r="C229" s="197"/>
      <c r="D229" s="202"/>
      <c r="E229" s="202"/>
      <c r="F229" s="202"/>
      <c r="G229" s="197"/>
      <c r="H229" s="197"/>
      <c r="I229" s="197"/>
      <c r="J229" s="197"/>
      <c r="K229" s="197"/>
      <c r="L229" s="197"/>
      <c r="M229" s="197"/>
      <c r="N229" s="197"/>
    </row>
    <row r="230" spans="3:14" ht="23.25" customHeight="1" x14ac:dyDescent="0.25">
      <c r="C230" s="197"/>
      <c r="D230" s="202"/>
      <c r="E230" s="202"/>
      <c r="F230" s="202"/>
      <c r="G230" s="197"/>
      <c r="H230" s="197"/>
      <c r="I230" s="197"/>
      <c r="J230" s="197"/>
      <c r="K230" s="197"/>
      <c r="L230" s="197"/>
      <c r="M230" s="197"/>
      <c r="N230" s="26"/>
    </row>
    <row r="231" spans="3:14" ht="43.5" customHeight="1" x14ac:dyDescent="0.25">
      <c r="C231" s="197"/>
      <c r="D231" s="202"/>
      <c r="E231" s="202"/>
      <c r="F231" s="202"/>
      <c r="G231" s="197"/>
      <c r="H231" s="197"/>
      <c r="I231" s="197"/>
      <c r="J231" s="197"/>
      <c r="K231" s="197"/>
      <c r="L231" s="197"/>
      <c r="M231" s="197"/>
      <c r="N231" s="26"/>
    </row>
    <row r="232" spans="3:14" ht="55.5" customHeight="1" x14ac:dyDescent="0.25">
      <c r="C232" s="197"/>
      <c r="D232" s="202"/>
      <c r="E232" s="202"/>
      <c r="F232" s="202"/>
      <c r="G232" s="197"/>
      <c r="H232" s="197"/>
      <c r="I232" s="197"/>
      <c r="J232" s="197"/>
      <c r="K232" s="197"/>
      <c r="L232" s="197"/>
      <c r="M232" s="197"/>
      <c r="N232" s="197"/>
    </row>
    <row r="233" spans="3:14" ht="42.75" customHeight="1" x14ac:dyDescent="0.25">
      <c r="C233" s="197"/>
      <c r="D233" s="202"/>
      <c r="E233" s="202"/>
      <c r="F233" s="202"/>
      <c r="G233" s="197"/>
      <c r="H233" s="197"/>
      <c r="I233" s="197"/>
      <c r="J233" s="197"/>
      <c r="K233" s="197"/>
      <c r="L233" s="197"/>
      <c r="M233" s="197"/>
      <c r="N233" s="26"/>
    </row>
    <row r="234" spans="3:14" ht="21.75" customHeight="1" x14ac:dyDescent="0.25">
      <c r="C234" s="197"/>
      <c r="D234" s="202"/>
      <c r="E234" s="202"/>
      <c r="F234" s="202"/>
      <c r="G234" s="197"/>
      <c r="H234" s="197"/>
      <c r="I234" s="197"/>
      <c r="J234" s="197"/>
      <c r="K234" s="197"/>
      <c r="L234" s="197"/>
      <c r="M234" s="197"/>
      <c r="N234" s="26"/>
    </row>
    <row r="235" spans="3:14" ht="21.75" customHeight="1" x14ac:dyDescent="0.25">
      <c r="C235" s="197"/>
      <c r="D235" s="202"/>
      <c r="E235" s="202"/>
      <c r="F235" s="202"/>
      <c r="G235" s="197"/>
      <c r="H235" s="197"/>
      <c r="I235" s="197"/>
      <c r="J235" s="197"/>
      <c r="K235" s="197"/>
      <c r="L235" s="197"/>
      <c r="M235" s="197"/>
      <c r="N235" s="26"/>
    </row>
    <row r="236" spans="3:14" ht="23.25" customHeight="1" x14ac:dyDescent="0.25">
      <c r="C236" s="197"/>
      <c r="D236" s="202"/>
      <c r="E236" s="202"/>
      <c r="F236" s="202"/>
      <c r="G236" s="197"/>
      <c r="H236" s="197"/>
      <c r="I236" s="197"/>
      <c r="J236" s="197"/>
      <c r="K236" s="197"/>
      <c r="L236" s="197"/>
      <c r="M236" s="197"/>
      <c r="N236" s="197"/>
    </row>
    <row r="237" spans="3:14" ht="23.25" customHeight="1" x14ac:dyDescent="0.25">
      <c r="C237" s="197"/>
      <c r="D237" s="202"/>
      <c r="E237" s="202"/>
      <c r="F237" s="202"/>
      <c r="G237" s="197"/>
      <c r="H237" s="197"/>
      <c r="I237" s="197"/>
      <c r="J237" s="197"/>
      <c r="K237" s="197"/>
      <c r="L237" s="197"/>
      <c r="M237" s="197"/>
      <c r="N237" s="197"/>
    </row>
    <row r="238" spans="3:14" ht="21.75" customHeight="1" x14ac:dyDescent="0.25">
      <c r="C238" s="197"/>
      <c r="D238" s="202"/>
      <c r="E238" s="202"/>
      <c r="F238" s="202"/>
      <c r="G238" s="197"/>
      <c r="H238" s="197"/>
      <c r="I238" s="197"/>
      <c r="J238" s="197"/>
      <c r="K238" s="197"/>
      <c r="L238" s="197"/>
      <c r="M238" s="197"/>
      <c r="N238" s="197"/>
    </row>
    <row r="239" spans="3:14" ht="16.5" customHeight="1" x14ac:dyDescent="0.25">
      <c r="C239" s="197"/>
      <c r="D239" s="202"/>
      <c r="E239" s="202"/>
      <c r="F239" s="202"/>
      <c r="G239" s="197"/>
      <c r="H239" s="197"/>
      <c r="I239" s="197"/>
      <c r="J239" s="197"/>
      <c r="K239" s="197"/>
      <c r="L239" s="197"/>
      <c r="M239" s="197"/>
      <c r="N239" s="197"/>
    </row>
    <row r="240" spans="3:14" ht="29.25" customHeight="1" x14ac:dyDescent="0.25">
      <c r="C240" s="197"/>
      <c r="D240" s="202"/>
      <c r="E240" s="202"/>
      <c r="F240" s="202"/>
      <c r="G240" s="197"/>
      <c r="H240" s="197"/>
      <c r="I240" s="197"/>
      <c r="J240" s="197"/>
      <c r="K240" s="197"/>
      <c r="L240" s="197"/>
      <c r="M240" s="197"/>
      <c r="N240" s="197"/>
    </row>
    <row r="241" ht="24.75" customHeight="1" x14ac:dyDescent="0.25"/>
    <row r="242" ht="33" customHeight="1" x14ac:dyDescent="0.25"/>
    <row r="244" ht="15" customHeight="1" x14ac:dyDescent="0.25"/>
    <row r="245" ht="25.5" customHeight="1" x14ac:dyDescent="0.25"/>
  </sheetData>
  <sheetProtection sheet="1" insertColumns="0" insertRows="0" deleteRows="0"/>
  <mergeCells count="28">
    <mergeCell ref="C129:G129"/>
    <mergeCell ref="B140:G140"/>
    <mergeCell ref="C141:G141"/>
    <mergeCell ref="C62:G62"/>
    <mergeCell ref="C73:G73"/>
    <mergeCell ref="C1:F1"/>
    <mergeCell ref="B5:G5"/>
    <mergeCell ref="C6:G6"/>
    <mergeCell ref="B50:G50"/>
    <mergeCell ref="C17:G17"/>
    <mergeCell ref="C28:G28"/>
    <mergeCell ref="C38:G3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s>
  <conditionalFormatting sqref="G15">
    <cfRule type="cellIs" dxfId="23" priority="18" operator="notEqual">
      <formula>$G$7</formula>
    </cfRule>
  </conditionalFormatting>
  <conditionalFormatting sqref="G26">
    <cfRule type="cellIs" dxfId="22" priority="17" operator="notEqual">
      <formula>$G$18</formula>
    </cfRule>
  </conditionalFormatting>
  <conditionalFormatting sqref="G37">
    <cfRule type="cellIs" dxfId="21" priority="16" operator="notEqual">
      <formula>$G$29</formula>
    </cfRule>
  </conditionalFormatting>
  <conditionalFormatting sqref="G48">
    <cfRule type="cellIs" dxfId="20" priority="15" operator="notEqual">
      <formula>$G$40</formula>
    </cfRule>
  </conditionalFormatting>
  <conditionalFormatting sqref="G60">
    <cfRule type="cellIs" dxfId="19" priority="14" operator="notEqual">
      <formula>$G$52</formula>
    </cfRule>
  </conditionalFormatting>
  <conditionalFormatting sqref="G71">
    <cfRule type="cellIs" dxfId="18" priority="13" operator="notEqual">
      <formula>$G$63</formula>
    </cfRule>
  </conditionalFormatting>
  <conditionalFormatting sqref="G82">
    <cfRule type="cellIs" dxfId="17" priority="12" operator="notEqual">
      <formula>$G$74</formula>
    </cfRule>
  </conditionalFormatting>
  <conditionalFormatting sqref="G93">
    <cfRule type="cellIs" dxfId="16" priority="11" operator="notEqual">
      <formula>$G$85</formula>
    </cfRule>
  </conditionalFormatting>
  <conditionalFormatting sqref="G105">
    <cfRule type="cellIs" dxfId="15" priority="10" operator="notEqual">
      <formula>$G$97</formula>
    </cfRule>
  </conditionalFormatting>
  <conditionalFormatting sqref="G116">
    <cfRule type="cellIs" dxfId="14" priority="9" operator="notEqual">
      <formula>$G$108</formula>
    </cfRule>
  </conditionalFormatting>
  <conditionalFormatting sqref="G127">
    <cfRule type="cellIs" dxfId="13" priority="8" operator="notEqual">
      <formula>$G$119</formula>
    </cfRule>
  </conditionalFormatting>
  <conditionalFormatting sqref="G138">
    <cfRule type="cellIs" dxfId="12" priority="7" operator="notEqual">
      <formula>$G$130</formula>
    </cfRule>
  </conditionalFormatting>
  <conditionalFormatting sqref="G150">
    <cfRule type="cellIs" dxfId="11" priority="6" operator="notEqual">
      <formula>$G$142</formula>
    </cfRule>
  </conditionalFormatting>
  <conditionalFormatting sqref="G161">
    <cfRule type="cellIs" dxfId="10" priority="5" operator="notEqual">
      <formula>$G$153</formula>
    </cfRule>
  </conditionalFormatting>
  <conditionalFormatting sqref="G172">
    <cfRule type="cellIs" dxfId="9" priority="4" operator="notEqual">
      <formula>$G$153</formula>
    </cfRule>
  </conditionalFormatting>
  <conditionalFormatting sqref="G183">
    <cfRule type="cellIs" dxfId="8" priority="3" operator="notEqual">
      <formula>$G$175</formula>
    </cfRule>
  </conditionalFormatting>
  <conditionalFormatting sqref="G194">
    <cfRule type="cellIs" dxfId="7"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Table'!$G$188</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heetViews>
  <sheetFormatPr defaultColWidth="8.85546875" defaultRowHeight="15" x14ac:dyDescent="0.25"/>
  <cols>
    <col min="2" max="2" width="73.28515625" customWidth="1"/>
  </cols>
  <sheetData>
    <row r="1" spans="2:2" ht="15.75" thickBot="1" x14ac:dyDescent="0.3"/>
    <row r="2" spans="2:2" ht="15.75" thickBot="1" x14ac:dyDescent="0.3">
      <c r="B2" s="71" t="s">
        <v>265</v>
      </c>
    </row>
    <row r="3" spans="2:2" x14ac:dyDescent="0.25">
      <c r="B3" s="72"/>
    </row>
    <row r="4" spans="2:2" ht="30.75" customHeight="1" x14ac:dyDescent="0.25">
      <c r="B4" s="73" t="s">
        <v>266</v>
      </c>
    </row>
    <row r="5" spans="2:2" ht="30.75" customHeight="1" x14ac:dyDescent="0.25">
      <c r="B5" s="73"/>
    </row>
    <row r="6" spans="2:2" ht="60" x14ac:dyDescent="0.25">
      <c r="B6" s="73" t="s">
        <v>267</v>
      </c>
    </row>
    <row r="7" spans="2:2" x14ac:dyDescent="0.25">
      <c r="B7" s="73"/>
    </row>
    <row r="8" spans="2:2" ht="60" x14ac:dyDescent="0.25">
      <c r="B8" s="73" t="s">
        <v>268</v>
      </c>
    </row>
    <row r="9" spans="2:2" x14ac:dyDescent="0.25">
      <c r="B9" s="73"/>
    </row>
    <row r="10" spans="2:2" ht="60" x14ac:dyDescent="0.25">
      <c r="B10" s="73" t="s">
        <v>269</v>
      </c>
    </row>
    <row r="11" spans="2:2" x14ac:dyDescent="0.25">
      <c r="B11" s="73"/>
    </row>
    <row r="12" spans="2:2" ht="30" x14ac:dyDescent="0.25">
      <c r="B12" s="73" t="s">
        <v>270</v>
      </c>
    </row>
    <row r="13" spans="2:2" x14ac:dyDescent="0.25">
      <c r="B13" s="73"/>
    </row>
    <row r="14" spans="2:2" ht="60" x14ac:dyDescent="0.25">
      <c r="B14" s="73" t="s">
        <v>271</v>
      </c>
    </row>
    <row r="15" spans="2:2" x14ac:dyDescent="0.25">
      <c r="B15" s="73"/>
    </row>
    <row r="16" spans="2:2" ht="45.75" thickBot="1" x14ac:dyDescent="0.3">
      <c r="B16" s="74" t="s">
        <v>272</v>
      </c>
    </row>
  </sheetData>
  <sheetProtection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topLeftCell="A3" zoomScale="80" zoomScaleNormal="80" zoomScaleSheetLayoutView="70" workbookViewId="0">
      <selection activeCell="B11" sqref="B11"/>
    </sheetView>
  </sheetViews>
  <sheetFormatPr defaultColWidth="8.85546875" defaultRowHeight="15" x14ac:dyDescent="0.25"/>
  <cols>
    <col min="2" max="2" width="61.85546875" customWidth="1"/>
    <col min="4" max="4" width="17.85546875" customWidth="1"/>
  </cols>
  <sheetData>
    <row r="1" spans="2:4" ht="15.75" thickBot="1" x14ac:dyDescent="0.3"/>
    <row r="2" spans="2:4" x14ac:dyDescent="0.25">
      <c r="B2" s="313" t="s">
        <v>273</v>
      </c>
      <c r="C2" s="314"/>
      <c r="D2" s="315"/>
    </row>
    <row r="3" spans="2:4" ht="15.75" thickBot="1" x14ac:dyDescent="0.3">
      <c r="B3" s="316"/>
      <c r="C3" s="317"/>
      <c r="D3" s="318"/>
    </row>
    <row r="4" spans="2:4" ht="15.75" thickBot="1" x14ac:dyDescent="0.3"/>
    <row r="5" spans="2:4" x14ac:dyDescent="0.25">
      <c r="B5" s="304" t="s">
        <v>274</v>
      </c>
      <c r="C5" s="305"/>
      <c r="D5" s="306"/>
    </row>
    <row r="6" spans="2:4" ht="15.75" thickBot="1" x14ac:dyDescent="0.3">
      <c r="B6" s="307"/>
      <c r="C6" s="308"/>
      <c r="D6" s="309"/>
    </row>
    <row r="7" spans="2:4" x14ac:dyDescent="0.25">
      <c r="B7" s="52" t="s">
        <v>275</v>
      </c>
      <c r="C7" s="302">
        <f>SUM('1) Budget Table'!D15:F15,'1) Budget Table'!D25:F25,'1) Budget Table'!D35:F35,'1) Budget Table'!D45:F45)</f>
        <v>345000</v>
      </c>
      <c r="D7" s="303"/>
    </row>
    <row r="8" spans="2:4" x14ac:dyDescent="0.25">
      <c r="B8" s="52" t="s">
        <v>276</v>
      </c>
      <c r="C8" s="300">
        <f>SUM(D10:D14)</f>
        <v>0</v>
      </c>
      <c r="D8" s="301"/>
    </row>
    <row r="9" spans="2:4" x14ac:dyDescent="0.25">
      <c r="B9" s="53" t="s">
        <v>277</v>
      </c>
      <c r="C9" s="54" t="s">
        <v>278</v>
      </c>
      <c r="D9" s="55" t="s">
        <v>279</v>
      </c>
    </row>
    <row r="10" spans="2:4" ht="35.25" customHeight="1" x14ac:dyDescent="0.25">
      <c r="B10" s="63"/>
      <c r="C10" s="57"/>
      <c r="D10" s="58">
        <f>$C$7*C10</f>
        <v>0</v>
      </c>
    </row>
    <row r="11" spans="2:4" ht="35.25" customHeight="1" x14ac:dyDescent="0.25">
      <c r="B11" s="63"/>
      <c r="C11" s="57"/>
      <c r="D11" s="58">
        <f>C7*C11</f>
        <v>0</v>
      </c>
    </row>
    <row r="12" spans="2:4" ht="35.25" customHeight="1" x14ac:dyDescent="0.25">
      <c r="B12" s="64"/>
      <c r="C12" s="57"/>
      <c r="D12" s="58">
        <f>C7*C12</f>
        <v>0</v>
      </c>
    </row>
    <row r="13" spans="2:4" ht="35.25" customHeight="1" x14ac:dyDescent="0.25">
      <c r="B13" s="64"/>
      <c r="C13" s="57"/>
      <c r="D13" s="58">
        <f>C7*C13</f>
        <v>0</v>
      </c>
    </row>
    <row r="14" spans="2:4" ht="35.25" customHeight="1" thickBot="1" x14ac:dyDescent="0.3">
      <c r="B14" s="65"/>
      <c r="C14" s="57"/>
      <c r="D14" s="62">
        <f>C7*C14</f>
        <v>0</v>
      </c>
    </row>
    <row r="15" spans="2:4" ht="15.75" thickBot="1" x14ac:dyDescent="0.3"/>
    <row r="16" spans="2:4" x14ac:dyDescent="0.25">
      <c r="B16" s="304" t="s">
        <v>280</v>
      </c>
      <c r="C16" s="305"/>
      <c r="D16" s="306"/>
    </row>
    <row r="17" spans="2:4" ht="15.75" thickBot="1" x14ac:dyDescent="0.3">
      <c r="B17" s="310"/>
      <c r="C17" s="311"/>
      <c r="D17" s="312"/>
    </row>
    <row r="18" spans="2:4" x14ac:dyDescent="0.25">
      <c r="B18" s="52" t="s">
        <v>275</v>
      </c>
      <c r="C18" s="302">
        <f>SUM('1) Budget Table'!D57:F57,'1) Budget Table'!D67:F67,'1) Budget Table'!D77:F77,'1) Budget Table'!D87:F87)</f>
        <v>190000</v>
      </c>
      <c r="D18" s="303"/>
    </row>
    <row r="19" spans="2:4" x14ac:dyDescent="0.25">
      <c r="B19" s="52" t="s">
        <v>276</v>
      </c>
      <c r="C19" s="300">
        <f>SUM(D21:D25)</f>
        <v>0</v>
      </c>
      <c r="D19" s="301"/>
    </row>
    <row r="20" spans="2:4" x14ac:dyDescent="0.25">
      <c r="B20" s="53" t="s">
        <v>277</v>
      </c>
      <c r="C20" s="54" t="s">
        <v>278</v>
      </c>
      <c r="D20" s="55" t="s">
        <v>279</v>
      </c>
    </row>
    <row r="21" spans="2:4" ht="35.25" customHeight="1" x14ac:dyDescent="0.25">
      <c r="B21" s="56"/>
      <c r="C21" s="57"/>
      <c r="D21" s="58">
        <f>$C$18*C21</f>
        <v>0</v>
      </c>
    </row>
    <row r="22" spans="2:4" ht="35.25" customHeight="1" x14ac:dyDescent="0.25">
      <c r="B22" s="59"/>
      <c r="C22" s="57"/>
      <c r="D22" s="58">
        <f>$C$18*C22</f>
        <v>0</v>
      </c>
    </row>
    <row r="23" spans="2:4" ht="35.25" customHeight="1" x14ac:dyDescent="0.25">
      <c r="B23" s="60"/>
      <c r="C23" s="57"/>
      <c r="D23" s="58">
        <f>$C$18*C23</f>
        <v>0</v>
      </c>
    </row>
    <row r="24" spans="2:4" ht="35.25" customHeight="1" x14ac:dyDescent="0.25">
      <c r="B24" s="60"/>
      <c r="C24" s="57"/>
      <c r="D24" s="58">
        <f>$C$18*C24</f>
        <v>0</v>
      </c>
    </row>
    <row r="25" spans="2:4" ht="35.25" customHeight="1" thickBot="1" x14ac:dyDescent="0.3">
      <c r="B25" s="61"/>
      <c r="C25" s="57"/>
      <c r="D25" s="58">
        <f>$C$18*C25</f>
        <v>0</v>
      </c>
    </row>
    <row r="26" spans="2:4" ht="15.75" thickBot="1" x14ac:dyDescent="0.3"/>
    <row r="27" spans="2:4" x14ac:dyDescent="0.25">
      <c r="B27" s="304" t="s">
        <v>281</v>
      </c>
      <c r="C27" s="305"/>
      <c r="D27" s="306"/>
    </row>
    <row r="28" spans="2:4" ht="15.75" thickBot="1" x14ac:dyDescent="0.3">
      <c r="B28" s="307"/>
      <c r="C28" s="308"/>
      <c r="D28" s="309"/>
    </row>
    <row r="29" spans="2:4" x14ac:dyDescent="0.25">
      <c r="B29" s="52" t="s">
        <v>275</v>
      </c>
      <c r="C29" s="302">
        <f>SUM('1) Budget Table'!D96:F96,'1) Budget Table'!D106:F106,'1) Budget Table'!D116:F116,'1) Budget Table'!D126:F126)</f>
        <v>1009600</v>
      </c>
      <c r="D29" s="303"/>
    </row>
    <row r="30" spans="2:4" x14ac:dyDescent="0.25">
      <c r="B30" s="52" t="s">
        <v>276</v>
      </c>
      <c r="C30" s="300">
        <f>SUM(D32:D36)</f>
        <v>0</v>
      </c>
      <c r="D30" s="301"/>
    </row>
    <row r="31" spans="2:4" x14ac:dyDescent="0.25">
      <c r="B31" s="53" t="s">
        <v>277</v>
      </c>
      <c r="C31" s="54" t="s">
        <v>278</v>
      </c>
      <c r="D31" s="55" t="s">
        <v>279</v>
      </c>
    </row>
    <row r="32" spans="2:4" ht="35.25" customHeight="1" x14ac:dyDescent="0.25">
      <c r="B32" s="56"/>
      <c r="C32" s="57"/>
      <c r="D32" s="58">
        <f>$C$29*C32</f>
        <v>0</v>
      </c>
    </row>
    <row r="33" spans="2:4" ht="35.25" customHeight="1" x14ac:dyDescent="0.25">
      <c r="B33" s="59"/>
      <c r="C33" s="57"/>
      <c r="D33" s="58">
        <f>$C$29*C33</f>
        <v>0</v>
      </c>
    </row>
    <row r="34" spans="2:4" ht="35.25" customHeight="1" x14ac:dyDescent="0.25">
      <c r="B34" s="60"/>
      <c r="C34" s="57"/>
      <c r="D34" s="58">
        <f>$C$29*C34</f>
        <v>0</v>
      </c>
    </row>
    <row r="35" spans="2:4" ht="35.25" customHeight="1" x14ac:dyDescent="0.25">
      <c r="B35" s="60"/>
      <c r="C35" s="57"/>
      <c r="D35" s="58">
        <f>$C$29*C35</f>
        <v>0</v>
      </c>
    </row>
    <row r="36" spans="2:4" ht="35.25" customHeight="1" thickBot="1" x14ac:dyDescent="0.3">
      <c r="B36" s="61"/>
      <c r="C36" s="57"/>
      <c r="D36" s="58">
        <f>$C$29*C36</f>
        <v>0</v>
      </c>
    </row>
    <row r="37" spans="2:4" ht="15.75" thickBot="1" x14ac:dyDescent="0.3"/>
    <row r="38" spans="2:4" x14ac:dyDescent="0.25">
      <c r="B38" s="304" t="s">
        <v>282</v>
      </c>
      <c r="C38" s="305"/>
      <c r="D38" s="306"/>
    </row>
    <row r="39" spans="2:4" ht="15.75" thickBot="1" x14ac:dyDescent="0.3">
      <c r="B39" s="307"/>
      <c r="C39" s="308"/>
      <c r="D39" s="309"/>
    </row>
    <row r="40" spans="2:4" x14ac:dyDescent="0.25">
      <c r="B40" s="52" t="s">
        <v>275</v>
      </c>
      <c r="C40" s="302">
        <f>SUM('1) Budget Table'!D138:F138,'1) Budget Table'!D148:F148,'1) Budget Table'!D158:F158,'1) Budget Table'!D168:F168)</f>
        <v>0</v>
      </c>
      <c r="D40" s="303"/>
    </row>
    <row r="41" spans="2:4" x14ac:dyDescent="0.25">
      <c r="B41" s="52" t="s">
        <v>276</v>
      </c>
      <c r="C41" s="300">
        <f>SUM(D43:D47)</f>
        <v>0</v>
      </c>
      <c r="D41" s="301"/>
    </row>
    <row r="42" spans="2:4" x14ac:dyDescent="0.25">
      <c r="B42" s="53" t="s">
        <v>277</v>
      </c>
      <c r="C42" s="54" t="s">
        <v>278</v>
      </c>
      <c r="D42" s="55" t="s">
        <v>279</v>
      </c>
    </row>
    <row r="43" spans="2:4" ht="35.25" customHeight="1" x14ac:dyDescent="0.25">
      <c r="B43" s="56"/>
      <c r="C43" s="57"/>
      <c r="D43" s="58">
        <f>$C$40*C43</f>
        <v>0</v>
      </c>
    </row>
    <row r="44" spans="2:4" ht="35.25" customHeight="1" x14ac:dyDescent="0.25">
      <c r="B44" s="59"/>
      <c r="C44" s="57"/>
      <c r="D44" s="58">
        <f>$C$40*C44</f>
        <v>0</v>
      </c>
    </row>
    <row r="45" spans="2:4" ht="35.25" customHeight="1" x14ac:dyDescent="0.25">
      <c r="B45" s="60"/>
      <c r="C45" s="57"/>
      <c r="D45" s="58">
        <f>$C$40*C45</f>
        <v>0</v>
      </c>
    </row>
    <row r="46" spans="2:4" ht="35.25" customHeight="1" x14ac:dyDescent="0.25">
      <c r="B46" s="60"/>
      <c r="C46" s="57"/>
      <c r="D46" s="58">
        <f>$C$40*C46</f>
        <v>0</v>
      </c>
    </row>
    <row r="47" spans="2:4" ht="35.25" customHeight="1" thickBot="1" x14ac:dyDescent="0.3">
      <c r="B47" s="61"/>
      <c r="C47" s="57"/>
      <c r="D47" s="62">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zoomScale="80" zoomScaleNormal="80" workbookViewId="0">
      <selection activeCell="H13" sqref="H13"/>
    </sheetView>
  </sheetViews>
  <sheetFormatPr defaultColWidth="8.85546875" defaultRowHeight="15" x14ac:dyDescent="0.25"/>
  <cols>
    <col min="1" max="1" width="12.42578125" customWidth="1"/>
    <col min="2" max="2" width="38.42578125" customWidth="1"/>
    <col min="3" max="5" width="25.42578125" customWidth="1"/>
    <col min="6" max="6" width="24.42578125" customWidth="1"/>
    <col min="7" max="7" width="18.42578125" customWidth="1"/>
    <col min="8" max="8" width="21.7109375" customWidth="1"/>
    <col min="9" max="10" width="15.85546875" bestFit="1" customWidth="1"/>
    <col min="11" max="11" width="11.140625" bestFit="1" customWidth="1"/>
  </cols>
  <sheetData>
    <row r="1" spans="2:6" ht="15.75" thickBot="1" x14ac:dyDescent="0.3"/>
    <row r="2" spans="2:6" s="46" customFormat="1" ht="15.75" x14ac:dyDescent="0.25">
      <c r="B2" s="320" t="s">
        <v>283</v>
      </c>
      <c r="C2" s="321"/>
      <c r="D2" s="321"/>
      <c r="E2" s="321"/>
      <c r="F2" s="322"/>
    </row>
    <row r="3" spans="2:6" s="46" customFormat="1" ht="16.5" thickBot="1" x14ac:dyDescent="0.3">
      <c r="B3" s="323"/>
      <c r="C3" s="324"/>
      <c r="D3" s="324"/>
      <c r="E3" s="324"/>
      <c r="F3" s="325"/>
    </row>
    <row r="4" spans="2:6" s="46" customFormat="1" ht="16.5" thickBot="1" x14ac:dyDescent="0.3">
      <c r="B4" s="215"/>
      <c r="C4" s="215"/>
      <c r="D4" s="215"/>
      <c r="E4" s="215"/>
      <c r="F4" s="215"/>
    </row>
    <row r="5" spans="2:6" s="46" customFormat="1" ht="16.5" thickBot="1" x14ac:dyDescent="0.3">
      <c r="B5" s="297" t="s">
        <v>221</v>
      </c>
      <c r="C5" s="298"/>
      <c r="D5" s="298"/>
      <c r="E5" s="298"/>
      <c r="F5" s="299"/>
    </row>
    <row r="6" spans="2:6" s="46" customFormat="1" ht="15.75" x14ac:dyDescent="0.25">
      <c r="B6" s="44"/>
      <c r="C6" s="326" t="str">
        <f>'1) Budget Table'!D4</f>
        <v>UNDP</v>
      </c>
      <c r="D6" s="326" t="str">
        <f>'1) Budget Table'!E4</f>
        <v>UN WOMEN</v>
      </c>
      <c r="E6" s="326" t="str">
        <f>'1) Budget Table'!F4</f>
        <v>IOM</v>
      </c>
      <c r="F6" s="295" t="s">
        <v>221</v>
      </c>
    </row>
    <row r="7" spans="2:6" s="46" customFormat="1" ht="15.75" x14ac:dyDescent="0.25">
      <c r="B7" s="44"/>
      <c r="C7" s="327"/>
      <c r="D7" s="327"/>
      <c r="E7" s="327"/>
      <c r="F7" s="296"/>
    </row>
    <row r="8" spans="2:6" s="46" customFormat="1" ht="15.75" x14ac:dyDescent="0.25">
      <c r="B8" s="7" t="s">
        <v>244</v>
      </c>
      <c r="C8" s="203">
        <f>'2) By Category'!D199</f>
        <v>265000</v>
      </c>
      <c r="D8" s="203">
        <f>'2) By Category'!E199</f>
        <v>70000</v>
      </c>
      <c r="E8" s="203">
        <f>'2) By Category'!F199</f>
        <v>109800</v>
      </c>
      <c r="F8" s="42">
        <f t="shared" ref="F8:F15" si="0">SUM(C8:E8)</f>
        <v>444800</v>
      </c>
    </row>
    <row r="9" spans="2:6" s="46" customFormat="1" ht="15.75" x14ac:dyDescent="0.25">
      <c r="B9" s="7" t="s">
        <v>245</v>
      </c>
      <c r="C9" s="203">
        <f>'2) By Category'!D200</f>
        <v>60000</v>
      </c>
      <c r="D9" s="203">
        <f>'2) By Category'!E200</f>
        <v>26000</v>
      </c>
      <c r="E9" s="203">
        <f>'2) By Category'!F200</f>
        <v>0</v>
      </c>
      <c r="F9" s="43">
        <f t="shared" si="0"/>
        <v>86000</v>
      </c>
    </row>
    <row r="10" spans="2:6" s="46" customFormat="1" ht="39.950000000000003" customHeight="1" x14ac:dyDescent="0.25">
      <c r="B10" s="7" t="s">
        <v>246</v>
      </c>
      <c r="C10" s="203">
        <f>'2) By Category'!D201</f>
        <v>35000</v>
      </c>
      <c r="D10" s="203">
        <f>'2) By Category'!E201</f>
        <v>28000</v>
      </c>
      <c r="E10" s="203">
        <f>'2) By Category'!F201</f>
        <v>0</v>
      </c>
      <c r="F10" s="43">
        <f t="shared" si="0"/>
        <v>63000</v>
      </c>
    </row>
    <row r="11" spans="2:6" s="46" customFormat="1" ht="15.75" x14ac:dyDescent="0.25">
      <c r="B11" s="10" t="s">
        <v>247</v>
      </c>
      <c r="C11" s="203">
        <f>'2) By Category'!D202</f>
        <v>92000</v>
      </c>
      <c r="D11" s="203">
        <f>'2) By Category'!E202</f>
        <v>80000</v>
      </c>
      <c r="E11" s="203">
        <f>'2) By Category'!F202</f>
        <v>0</v>
      </c>
      <c r="F11" s="43">
        <f t="shared" si="0"/>
        <v>172000</v>
      </c>
    </row>
    <row r="12" spans="2:6" s="46" customFormat="1" ht="15.75" x14ac:dyDescent="0.25">
      <c r="B12" s="7" t="s">
        <v>248</v>
      </c>
      <c r="C12" s="203">
        <f>'2) By Category'!D203</f>
        <v>74000</v>
      </c>
      <c r="D12" s="203">
        <f>'2) By Category'!E203</f>
        <v>37000</v>
      </c>
      <c r="E12" s="203">
        <f>'2) By Category'!F203</f>
        <v>15000</v>
      </c>
      <c r="F12" s="43">
        <f t="shared" si="0"/>
        <v>126000</v>
      </c>
    </row>
    <row r="13" spans="2:6" s="46" customFormat="1" ht="24" customHeight="1" x14ac:dyDescent="0.25">
      <c r="B13" s="7" t="s">
        <v>249</v>
      </c>
      <c r="C13" s="203">
        <f>'2) By Category'!D204</f>
        <v>633000</v>
      </c>
      <c r="D13" s="203">
        <f>'2) By Category'!E204</f>
        <v>145000</v>
      </c>
      <c r="E13" s="203">
        <f>'2) By Category'!F204</f>
        <v>270600</v>
      </c>
      <c r="F13" s="43">
        <f t="shared" si="0"/>
        <v>1048600</v>
      </c>
    </row>
    <row r="14" spans="2:6" s="46" customFormat="1" ht="20.100000000000001" customHeight="1" thickBot="1" x14ac:dyDescent="0.3">
      <c r="B14" s="75" t="s">
        <v>250</v>
      </c>
      <c r="C14" s="211">
        <f>'2) By Category'!D205</f>
        <v>36000</v>
      </c>
      <c r="D14" s="211">
        <f>'2) By Category'!E205</f>
        <v>14000</v>
      </c>
      <c r="E14" s="211">
        <f>'2) By Category'!F205</f>
        <v>0</v>
      </c>
      <c r="F14" s="76">
        <f t="shared" si="0"/>
        <v>50000</v>
      </c>
    </row>
    <row r="15" spans="2:6" s="46" customFormat="1" ht="30" customHeight="1" x14ac:dyDescent="0.25">
      <c r="B15" s="216" t="s">
        <v>284</v>
      </c>
      <c r="C15" s="77">
        <f>SUM(C8:C14)</f>
        <v>1195000</v>
      </c>
      <c r="D15" s="77">
        <f>SUM(D8:D14)</f>
        <v>400000</v>
      </c>
      <c r="E15" s="77">
        <f>SUM(E8:E14)</f>
        <v>395400</v>
      </c>
      <c r="F15" s="78">
        <f t="shared" si="0"/>
        <v>1990400</v>
      </c>
    </row>
    <row r="16" spans="2:6" s="46" customFormat="1" ht="19.5" customHeight="1" x14ac:dyDescent="0.25">
      <c r="B16" s="207" t="s">
        <v>263</v>
      </c>
      <c r="C16" s="79">
        <f>C15*0.07</f>
        <v>83650.000000000015</v>
      </c>
      <c r="D16" s="79">
        <f t="shared" ref="D16:F16" si="1">D15*0.07</f>
        <v>28000.000000000004</v>
      </c>
      <c r="E16" s="79">
        <f t="shared" si="1"/>
        <v>27678.000000000004</v>
      </c>
      <c r="F16" s="79">
        <f t="shared" si="1"/>
        <v>139328</v>
      </c>
    </row>
    <row r="17" spans="2:7" s="46" customFormat="1" ht="25.5" customHeight="1" thickBot="1" x14ac:dyDescent="0.3">
      <c r="B17" s="80" t="s">
        <v>8</v>
      </c>
      <c r="C17" s="81">
        <f>C15+C16</f>
        <v>1278650</v>
      </c>
      <c r="D17" s="81">
        <f t="shared" ref="D17:F17" si="2">D15+D16</f>
        <v>428000</v>
      </c>
      <c r="E17" s="81">
        <f t="shared" si="2"/>
        <v>423078</v>
      </c>
      <c r="F17" s="81">
        <f t="shared" si="2"/>
        <v>2129728</v>
      </c>
      <c r="G17" s="215"/>
    </row>
    <row r="18" spans="2:7" s="46" customFormat="1" ht="16.5" thickBot="1" x14ac:dyDescent="0.3">
      <c r="B18" s="215"/>
      <c r="C18" s="215"/>
      <c r="D18" s="215"/>
      <c r="E18" s="215"/>
      <c r="F18" s="215"/>
      <c r="G18" s="215"/>
    </row>
    <row r="19" spans="2:7" s="46" customFormat="1" ht="15.75" customHeight="1" x14ac:dyDescent="0.25">
      <c r="B19" s="330" t="s">
        <v>224</v>
      </c>
      <c r="C19" s="331"/>
      <c r="D19" s="331"/>
      <c r="E19" s="331"/>
      <c r="F19" s="332"/>
      <c r="G19" s="217"/>
    </row>
    <row r="20" spans="2:7" ht="15.75" customHeight="1" x14ac:dyDescent="0.25">
      <c r="B20" s="333"/>
      <c r="C20" s="328" t="str">
        <f>'1) Budget Table'!D4</f>
        <v>UNDP</v>
      </c>
      <c r="D20" s="328" t="str">
        <f>'1) Budget Table'!E4</f>
        <v>UN WOMEN</v>
      </c>
      <c r="E20" s="328" t="str">
        <f>'1) Budget Table'!F4</f>
        <v>IOM</v>
      </c>
      <c r="F20" s="328" t="s">
        <v>264</v>
      </c>
      <c r="G20" s="319" t="s">
        <v>225</v>
      </c>
    </row>
    <row r="21" spans="2:7" ht="15.75" customHeight="1" x14ac:dyDescent="0.25">
      <c r="B21" s="334"/>
      <c r="C21" s="329"/>
      <c r="D21" s="329"/>
      <c r="E21" s="329"/>
      <c r="F21" s="329"/>
      <c r="G21" s="296"/>
    </row>
    <row r="22" spans="2:7" ht="23.25" customHeight="1" x14ac:dyDescent="0.25">
      <c r="B22" s="9" t="s">
        <v>226</v>
      </c>
      <c r="C22" s="218">
        <f>'1) Budget Table'!D194</f>
        <v>895055</v>
      </c>
      <c r="D22" s="218">
        <f>'1) Budget Table'!E194</f>
        <v>299600</v>
      </c>
      <c r="E22" s="218">
        <f>'1) Budget Table'!F194</f>
        <v>296154.59999999998</v>
      </c>
      <c r="F22" s="84">
        <f>'1) Budget Table'!G194</f>
        <v>1490809.6</v>
      </c>
      <c r="G22" s="3">
        <f>'1) Budget Table'!H194</f>
        <v>0.7</v>
      </c>
    </row>
    <row r="23" spans="2:7" ht="24.75" customHeight="1" x14ac:dyDescent="0.25">
      <c r="B23" s="9" t="s">
        <v>227</v>
      </c>
      <c r="C23" s="218">
        <f>'1) Budget Table'!D195</f>
        <v>383595</v>
      </c>
      <c r="D23" s="218">
        <f>'1) Budget Table'!E195</f>
        <v>128400</v>
      </c>
      <c r="E23" s="218">
        <f>'1) Budget Table'!F195</f>
        <v>126923.4</v>
      </c>
      <c r="F23" s="84">
        <f>'1) Budget Table'!G195</f>
        <v>638918.40000000002</v>
      </c>
      <c r="G23" s="3">
        <f>'1) Budget Table'!H195</f>
        <v>0.3</v>
      </c>
    </row>
    <row r="24" spans="2:7" ht="24.75" customHeight="1" x14ac:dyDescent="0.25">
      <c r="B24" s="9" t="s">
        <v>285</v>
      </c>
      <c r="C24" s="218">
        <f>'1) Budget Table'!D196</f>
        <v>0</v>
      </c>
      <c r="D24" s="218">
        <f>'1) Budget Table'!E196</f>
        <v>0</v>
      </c>
      <c r="E24" s="218">
        <f>'1) Budget Table'!F196</f>
        <v>0</v>
      </c>
      <c r="F24" s="84">
        <f>'1) Budget Table'!G196</f>
        <v>0</v>
      </c>
      <c r="G24" s="3">
        <f>'1) Budget Table'!H196</f>
        <v>0</v>
      </c>
    </row>
    <row r="25" spans="2:7" ht="16.5" thickBot="1" x14ac:dyDescent="0.3">
      <c r="B25" s="4" t="s">
        <v>264</v>
      </c>
      <c r="C25" s="83">
        <f>'1) Budget Table'!D197</f>
        <v>1278650</v>
      </c>
      <c r="D25" s="83">
        <f>'1) Budget Table'!E197</f>
        <v>428000</v>
      </c>
      <c r="E25" s="83">
        <f>'1) Budget Table'!F197</f>
        <v>423078</v>
      </c>
      <c r="F25" s="85">
        <f>'1) Budget Table'!G197</f>
        <v>2129728</v>
      </c>
      <c r="G25" s="86"/>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Table'!$G$188</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5546875" defaultRowHeight="15" x14ac:dyDescent="0.25"/>
  <sheetData>
    <row r="1" spans="1:1" x14ac:dyDescent="0.25">
      <c r="A1" s="70">
        <v>0</v>
      </c>
    </row>
    <row r="2" spans="1:1" x14ac:dyDescent="0.25">
      <c r="A2" s="70">
        <v>0.2</v>
      </c>
    </row>
    <row r="3" spans="1:1" x14ac:dyDescent="0.25">
      <c r="A3" s="70">
        <v>0.4</v>
      </c>
    </row>
    <row r="4" spans="1:1" x14ac:dyDescent="0.25">
      <c r="A4" s="70">
        <v>0.6</v>
      </c>
    </row>
    <row r="5" spans="1:1" x14ac:dyDescent="0.25">
      <c r="A5" s="70">
        <v>0.8</v>
      </c>
    </row>
    <row r="6" spans="1:1" x14ac:dyDescent="0.25">
      <c r="A6" s="70">
        <v>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5546875" defaultRowHeight="15" x14ac:dyDescent="0.25"/>
  <sheetData>
    <row r="1" spans="1:2" x14ac:dyDescent="0.25">
      <c r="A1" s="47" t="s">
        <v>286</v>
      </c>
      <c r="B1" s="48" t="s">
        <v>287</v>
      </c>
    </row>
    <row r="2" spans="1:2" x14ac:dyDescent="0.25">
      <c r="A2" s="49" t="s">
        <v>288</v>
      </c>
      <c r="B2" s="50" t="s">
        <v>289</v>
      </c>
    </row>
    <row r="3" spans="1:2" x14ac:dyDescent="0.25">
      <c r="A3" s="49" t="s">
        <v>290</v>
      </c>
      <c r="B3" s="50" t="s">
        <v>291</v>
      </c>
    </row>
    <row r="4" spans="1:2" x14ac:dyDescent="0.25">
      <c r="A4" s="49" t="s">
        <v>292</v>
      </c>
      <c r="B4" s="50" t="s">
        <v>293</v>
      </c>
    </row>
    <row r="5" spans="1:2" x14ac:dyDescent="0.25">
      <c r="A5" s="49" t="s">
        <v>294</v>
      </c>
      <c r="B5" s="50" t="s">
        <v>295</v>
      </c>
    </row>
    <row r="6" spans="1:2" x14ac:dyDescent="0.25">
      <c r="A6" s="49" t="s">
        <v>296</v>
      </c>
      <c r="B6" s="50" t="s">
        <v>297</v>
      </c>
    </row>
    <row r="7" spans="1:2" x14ac:dyDescent="0.25">
      <c r="A7" s="49" t="s">
        <v>298</v>
      </c>
      <c r="B7" s="50" t="s">
        <v>299</v>
      </c>
    </row>
    <row r="8" spans="1:2" x14ac:dyDescent="0.25">
      <c r="A8" s="49" t="s">
        <v>300</v>
      </c>
      <c r="B8" s="50" t="s">
        <v>301</v>
      </c>
    </row>
    <row r="9" spans="1:2" x14ac:dyDescent="0.25">
      <c r="A9" s="49" t="s">
        <v>302</v>
      </c>
      <c r="B9" s="50" t="s">
        <v>303</v>
      </c>
    </row>
    <row r="10" spans="1:2" x14ac:dyDescent="0.25">
      <c r="A10" s="49" t="s">
        <v>304</v>
      </c>
      <c r="B10" s="50" t="s">
        <v>305</v>
      </c>
    </row>
    <row r="11" spans="1:2" x14ac:dyDescent="0.25">
      <c r="A11" s="49" t="s">
        <v>306</v>
      </c>
      <c r="B11" s="50" t="s">
        <v>307</v>
      </c>
    </row>
    <row r="12" spans="1:2" x14ac:dyDescent="0.25">
      <c r="A12" s="49" t="s">
        <v>308</v>
      </c>
      <c r="B12" s="50" t="s">
        <v>309</v>
      </c>
    </row>
    <row r="13" spans="1:2" x14ac:dyDescent="0.25">
      <c r="A13" s="49" t="s">
        <v>310</v>
      </c>
      <c r="B13" s="50" t="s">
        <v>311</v>
      </c>
    </row>
    <row r="14" spans="1:2" x14ac:dyDescent="0.25">
      <c r="A14" s="49" t="s">
        <v>312</v>
      </c>
      <c r="B14" s="50" t="s">
        <v>313</v>
      </c>
    </row>
    <row r="15" spans="1:2" x14ac:dyDescent="0.25">
      <c r="A15" s="49" t="s">
        <v>314</v>
      </c>
      <c r="B15" s="50" t="s">
        <v>315</v>
      </c>
    </row>
    <row r="16" spans="1:2" x14ac:dyDescent="0.25">
      <c r="A16" s="49" t="s">
        <v>316</v>
      </c>
      <c r="B16" s="50" t="s">
        <v>317</v>
      </c>
    </row>
    <row r="17" spans="1:2" x14ac:dyDescent="0.25">
      <c r="A17" s="49" t="s">
        <v>318</v>
      </c>
      <c r="B17" s="50" t="s">
        <v>319</v>
      </c>
    </row>
    <row r="18" spans="1:2" x14ac:dyDescent="0.25">
      <c r="A18" s="49" t="s">
        <v>320</v>
      </c>
      <c r="B18" s="50" t="s">
        <v>321</v>
      </c>
    </row>
    <row r="19" spans="1:2" x14ac:dyDescent="0.25">
      <c r="A19" s="49" t="s">
        <v>322</v>
      </c>
      <c r="B19" s="50" t="s">
        <v>323</v>
      </c>
    </row>
    <row r="20" spans="1:2" x14ac:dyDescent="0.25">
      <c r="A20" s="49" t="s">
        <v>324</v>
      </c>
      <c r="B20" s="50" t="s">
        <v>325</v>
      </c>
    </row>
    <row r="21" spans="1:2" x14ac:dyDescent="0.25">
      <c r="A21" s="49" t="s">
        <v>326</v>
      </c>
      <c r="B21" s="50" t="s">
        <v>327</v>
      </c>
    </row>
    <row r="22" spans="1:2" x14ac:dyDescent="0.25">
      <c r="A22" s="49" t="s">
        <v>328</v>
      </c>
      <c r="B22" s="50" t="s">
        <v>329</v>
      </c>
    </row>
    <row r="23" spans="1:2" x14ac:dyDescent="0.25">
      <c r="A23" s="49" t="s">
        <v>330</v>
      </c>
      <c r="B23" s="50" t="s">
        <v>331</v>
      </c>
    </row>
    <row r="24" spans="1:2" x14ac:dyDescent="0.25">
      <c r="A24" s="49" t="s">
        <v>332</v>
      </c>
      <c r="B24" s="50" t="s">
        <v>333</v>
      </c>
    </row>
    <row r="25" spans="1:2" x14ac:dyDescent="0.25">
      <c r="A25" s="49" t="s">
        <v>334</v>
      </c>
      <c r="B25" s="50" t="s">
        <v>335</v>
      </c>
    </row>
    <row r="26" spans="1:2" x14ac:dyDescent="0.25">
      <c r="A26" s="49" t="s">
        <v>336</v>
      </c>
      <c r="B26" s="50" t="s">
        <v>337</v>
      </c>
    </row>
    <row r="27" spans="1:2" x14ac:dyDescent="0.25">
      <c r="A27" s="49" t="s">
        <v>338</v>
      </c>
      <c r="B27" s="50" t="s">
        <v>339</v>
      </c>
    </row>
    <row r="28" spans="1:2" x14ac:dyDescent="0.25">
      <c r="A28" s="49" t="s">
        <v>340</v>
      </c>
      <c r="B28" s="50" t="s">
        <v>341</v>
      </c>
    </row>
    <row r="29" spans="1:2" x14ac:dyDescent="0.25">
      <c r="A29" s="49" t="s">
        <v>342</v>
      </c>
      <c r="B29" s="50" t="s">
        <v>343</v>
      </c>
    </row>
    <row r="30" spans="1:2" x14ac:dyDescent="0.25">
      <c r="A30" s="49" t="s">
        <v>344</v>
      </c>
      <c r="B30" s="50" t="s">
        <v>345</v>
      </c>
    </row>
    <row r="31" spans="1:2" x14ac:dyDescent="0.25">
      <c r="A31" s="49" t="s">
        <v>346</v>
      </c>
      <c r="B31" s="50" t="s">
        <v>347</v>
      </c>
    </row>
    <row r="32" spans="1:2" x14ac:dyDescent="0.25">
      <c r="A32" s="49" t="s">
        <v>348</v>
      </c>
      <c r="B32" s="50" t="s">
        <v>349</v>
      </c>
    </row>
    <row r="33" spans="1:2" x14ac:dyDescent="0.25">
      <c r="A33" s="49" t="s">
        <v>350</v>
      </c>
      <c r="B33" s="50" t="s">
        <v>351</v>
      </c>
    </row>
    <row r="34" spans="1:2" x14ac:dyDescent="0.25">
      <c r="A34" s="49" t="s">
        <v>352</v>
      </c>
      <c r="B34" s="50" t="s">
        <v>353</v>
      </c>
    </row>
    <row r="35" spans="1:2" x14ac:dyDescent="0.25">
      <c r="A35" s="49" t="s">
        <v>354</v>
      </c>
      <c r="B35" s="50" t="s">
        <v>355</v>
      </c>
    </row>
    <row r="36" spans="1:2" x14ac:dyDescent="0.25">
      <c r="A36" s="49" t="s">
        <v>356</v>
      </c>
      <c r="B36" s="50" t="s">
        <v>357</v>
      </c>
    </row>
    <row r="37" spans="1:2" x14ac:dyDescent="0.25">
      <c r="A37" s="49" t="s">
        <v>358</v>
      </c>
      <c r="B37" s="50" t="s">
        <v>359</v>
      </c>
    </row>
    <row r="38" spans="1:2" x14ac:dyDescent="0.25">
      <c r="A38" s="49" t="s">
        <v>360</v>
      </c>
      <c r="B38" s="50" t="s">
        <v>361</v>
      </c>
    </row>
    <row r="39" spans="1:2" x14ac:dyDescent="0.25">
      <c r="A39" s="49" t="s">
        <v>362</v>
      </c>
      <c r="B39" s="50" t="s">
        <v>363</v>
      </c>
    </row>
    <row r="40" spans="1:2" x14ac:dyDescent="0.25">
      <c r="A40" s="49" t="s">
        <v>364</v>
      </c>
      <c r="B40" s="50" t="s">
        <v>365</v>
      </c>
    </row>
    <row r="41" spans="1:2" x14ac:dyDescent="0.25">
      <c r="A41" s="49" t="s">
        <v>366</v>
      </c>
      <c r="B41" s="50" t="s">
        <v>367</v>
      </c>
    </row>
    <row r="42" spans="1:2" x14ac:dyDescent="0.25">
      <c r="A42" s="49" t="s">
        <v>368</v>
      </c>
      <c r="B42" s="50" t="s">
        <v>369</v>
      </c>
    </row>
    <row r="43" spans="1:2" x14ac:dyDescent="0.25">
      <c r="A43" s="49" t="s">
        <v>370</v>
      </c>
      <c r="B43" s="50" t="s">
        <v>371</v>
      </c>
    </row>
    <row r="44" spans="1:2" x14ac:dyDescent="0.25">
      <c r="A44" s="49" t="s">
        <v>372</v>
      </c>
      <c r="B44" s="50" t="s">
        <v>373</v>
      </c>
    </row>
    <row r="45" spans="1:2" x14ac:dyDescent="0.25">
      <c r="A45" s="49" t="s">
        <v>374</v>
      </c>
      <c r="B45" s="50" t="s">
        <v>375</v>
      </c>
    </row>
    <row r="46" spans="1:2" x14ac:dyDescent="0.25">
      <c r="A46" s="49" t="s">
        <v>376</v>
      </c>
      <c r="B46" s="50" t="s">
        <v>377</v>
      </c>
    </row>
    <row r="47" spans="1:2" x14ac:dyDescent="0.25">
      <c r="A47" s="49" t="s">
        <v>378</v>
      </c>
      <c r="B47" s="50" t="s">
        <v>379</v>
      </c>
    </row>
    <row r="48" spans="1:2" x14ac:dyDescent="0.25">
      <c r="A48" s="49" t="s">
        <v>380</v>
      </c>
      <c r="B48" s="50" t="s">
        <v>381</v>
      </c>
    </row>
    <row r="49" spans="1:2" x14ac:dyDescent="0.25">
      <c r="A49" s="49" t="s">
        <v>382</v>
      </c>
      <c r="B49" s="50" t="s">
        <v>383</v>
      </c>
    </row>
    <row r="50" spans="1:2" x14ac:dyDescent="0.25">
      <c r="A50" s="49" t="s">
        <v>384</v>
      </c>
      <c r="B50" s="50" t="s">
        <v>385</v>
      </c>
    </row>
    <row r="51" spans="1:2" x14ac:dyDescent="0.25">
      <c r="A51" s="49" t="s">
        <v>386</v>
      </c>
      <c r="B51" s="50" t="s">
        <v>387</v>
      </c>
    </row>
    <row r="52" spans="1:2" x14ac:dyDescent="0.25">
      <c r="A52" s="49" t="s">
        <v>388</v>
      </c>
      <c r="B52" s="50" t="s">
        <v>389</v>
      </c>
    </row>
    <row r="53" spans="1:2" x14ac:dyDescent="0.25">
      <c r="A53" s="49" t="s">
        <v>390</v>
      </c>
      <c r="B53" s="50" t="s">
        <v>391</v>
      </c>
    </row>
    <row r="54" spans="1:2" x14ac:dyDescent="0.25">
      <c r="A54" s="49" t="s">
        <v>392</v>
      </c>
      <c r="B54" s="50" t="s">
        <v>393</v>
      </c>
    </row>
    <row r="55" spans="1:2" x14ac:dyDescent="0.25">
      <c r="A55" s="49" t="s">
        <v>394</v>
      </c>
      <c r="B55" s="50" t="s">
        <v>395</v>
      </c>
    </row>
    <row r="56" spans="1:2" x14ac:dyDescent="0.25">
      <c r="A56" s="49" t="s">
        <v>396</v>
      </c>
      <c r="B56" s="50" t="s">
        <v>397</v>
      </c>
    </row>
    <row r="57" spans="1:2" x14ac:dyDescent="0.25">
      <c r="A57" s="49" t="s">
        <v>398</v>
      </c>
      <c r="B57" s="50" t="s">
        <v>399</v>
      </c>
    </row>
    <row r="58" spans="1:2" x14ac:dyDescent="0.25">
      <c r="A58" s="49" t="s">
        <v>400</v>
      </c>
      <c r="B58" s="50" t="s">
        <v>401</v>
      </c>
    </row>
    <row r="59" spans="1:2" x14ac:dyDescent="0.25">
      <c r="A59" s="49" t="s">
        <v>402</v>
      </c>
      <c r="B59" s="50" t="s">
        <v>403</v>
      </c>
    </row>
    <row r="60" spans="1:2" x14ac:dyDescent="0.25">
      <c r="A60" s="49" t="s">
        <v>404</v>
      </c>
      <c r="B60" s="50" t="s">
        <v>405</v>
      </c>
    </row>
    <row r="61" spans="1:2" x14ac:dyDescent="0.25">
      <c r="A61" s="49" t="s">
        <v>406</v>
      </c>
      <c r="B61" s="50" t="s">
        <v>407</v>
      </c>
    </row>
    <row r="62" spans="1:2" x14ac:dyDescent="0.25">
      <c r="A62" s="49" t="s">
        <v>408</v>
      </c>
      <c r="B62" s="50" t="s">
        <v>409</v>
      </c>
    </row>
    <row r="63" spans="1:2" x14ac:dyDescent="0.25">
      <c r="A63" s="49" t="s">
        <v>410</v>
      </c>
      <c r="B63" s="50" t="s">
        <v>411</v>
      </c>
    </row>
    <row r="64" spans="1:2" x14ac:dyDescent="0.25">
      <c r="A64" s="49" t="s">
        <v>412</v>
      </c>
      <c r="B64" s="50" t="s">
        <v>413</v>
      </c>
    </row>
    <row r="65" spans="1:2" x14ac:dyDescent="0.25">
      <c r="A65" s="49" t="s">
        <v>414</v>
      </c>
      <c r="B65" s="50" t="s">
        <v>415</v>
      </c>
    </row>
    <row r="66" spans="1:2" x14ac:dyDescent="0.25">
      <c r="A66" s="49" t="s">
        <v>416</v>
      </c>
      <c r="B66" s="50" t="s">
        <v>417</v>
      </c>
    </row>
    <row r="67" spans="1:2" x14ac:dyDescent="0.25">
      <c r="A67" s="49" t="s">
        <v>418</v>
      </c>
      <c r="B67" s="50" t="s">
        <v>419</v>
      </c>
    </row>
    <row r="68" spans="1:2" x14ac:dyDescent="0.25">
      <c r="A68" s="49" t="s">
        <v>420</v>
      </c>
      <c r="B68" s="50" t="s">
        <v>421</v>
      </c>
    </row>
    <row r="69" spans="1:2" x14ac:dyDescent="0.25">
      <c r="A69" s="49" t="s">
        <v>422</v>
      </c>
      <c r="B69" s="50" t="s">
        <v>423</v>
      </c>
    </row>
    <row r="70" spans="1:2" x14ac:dyDescent="0.25">
      <c r="A70" s="49" t="s">
        <v>424</v>
      </c>
      <c r="B70" s="50" t="s">
        <v>425</v>
      </c>
    </row>
    <row r="71" spans="1:2" x14ac:dyDescent="0.25">
      <c r="A71" s="49" t="s">
        <v>426</v>
      </c>
      <c r="B71" s="50" t="s">
        <v>427</v>
      </c>
    </row>
    <row r="72" spans="1:2" x14ac:dyDescent="0.25">
      <c r="A72" s="49" t="s">
        <v>428</v>
      </c>
      <c r="B72" s="50" t="s">
        <v>429</v>
      </c>
    </row>
    <row r="73" spans="1:2" x14ac:dyDescent="0.25">
      <c r="A73" s="49" t="s">
        <v>430</v>
      </c>
      <c r="B73" s="50" t="s">
        <v>431</v>
      </c>
    </row>
    <row r="74" spans="1:2" x14ac:dyDescent="0.25">
      <c r="A74" s="49" t="s">
        <v>432</v>
      </c>
      <c r="B74" s="50" t="s">
        <v>433</v>
      </c>
    </row>
    <row r="75" spans="1:2" x14ac:dyDescent="0.25">
      <c r="A75" s="49" t="s">
        <v>434</v>
      </c>
      <c r="B75" s="51" t="s">
        <v>435</v>
      </c>
    </row>
    <row r="76" spans="1:2" x14ac:dyDescent="0.25">
      <c r="A76" s="49" t="s">
        <v>436</v>
      </c>
      <c r="B76" s="51" t="s">
        <v>437</v>
      </c>
    </row>
    <row r="77" spans="1:2" x14ac:dyDescent="0.25">
      <c r="A77" s="49" t="s">
        <v>438</v>
      </c>
      <c r="B77" s="51" t="s">
        <v>439</v>
      </c>
    </row>
    <row r="78" spans="1:2" x14ac:dyDescent="0.25">
      <c r="A78" s="49" t="s">
        <v>440</v>
      </c>
      <c r="B78" s="51" t="s">
        <v>441</v>
      </c>
    </row>
    <row r="79" spans="1:2" x14ac:dyDescent="0.25">
      <c r="A79" s="49" t="s">
        <v>442</v>
      </c>
      <c r="B79" s="51" t="s">
        <v>443</v>
      </c>
    </row>
    <row r="80" spans="1:2" x14ac:dyDescent="0.25">
      <c r="A80" s="49" t="s">
        <v>444</v>
      </c>
      <c r="B80" s="51" t="s">
        <v>445</v>
      </c>
    </row>
    <row r="81" spans="1:2" x14ac:dyDescent="0.25">
      <c r="A81" s="49" t="s">
        <v>446</v>
      </c>
      <c r="B81" s="51" t="s">
        <v>447</v>
      </c>
    </row>
    <row r="82" spans="1:2" x14ac:dyDescent="0.25">
      <c r="A82" s="49" t="s">
        <v>448</v>
      </c>
      <c r="B82" s="51" t="s">
        <v>449</v>
      </c>
    </row>
    <row r="83" spans="1:2" x14ac:dyDescent="0.25">
      <c r="A83" s="49" t="s">
        <v>450</v>
      </c>
      <c r="B83" s="51" t="s">
        <v>451</v>
      </c>
    </row>
    <row r="84" spans="1:2" x14ac:dyDescent="0.25">
      <c r="A84" s="49" t="s">
        <v>452</v>
      </c>
      <c r="B84" s="51" t="s">
        <v>453</v>
      </c>
    </row>
    <row r="85" spans="1:2" x14ac:dyDescent="0.25">
      <c r="A85" s="49" t="s">
        <v>454</v>
      </c>
      <c r="B85" s="51" t="s">
        <v>455</v>
      </c>
    </row>
    <row r="86" spans="1:2" x14ac:dyDescent="0.25">
      <c r="A86" s="49" t="s">
        <v>456</v>
      </c>
      <c r="B86" s="51" t="s">
        <v>457</v>
      </c>
    </row>
    <row r="87" spans="1:2" x14ac:dyDescent="0.25">
      <c r="A87" s="49" t="s">
        <v>458</v>
      </c>
      <c r="B87" s="51" t="s">
        <v>459</v>
      </c>
    </row>
    <row r="88" spans="1:2" x14ac:dyDescent="0.25">
      <c r="A88" s="49" t="s">
        <v>460</v>
      </c>
      <c r="B88" s="51" t="s">
        <v>461</v>
      </c>
    </row>
    <row r="89" spans="1:2" x14ac:dyDescent="0.25">
      <c r="A89" s="49" t="s">
        <v>462</v>
      </c>
      <c r="B89" s="51" t="s">
        <v>463</v>
      </c>
    </row>
    <row r="90" spans="1:2" x14ac:dyDescent="0.25">
      <c r="A90" s="49" t="s">
        <v>464</v>
      </c>
      <c r="B90" s="51" t="s">
        <v>465</v>
      </c>
    </row>
    <row r="91" spans="1:2" x14ac:dyDescent="0.25">
      <c r="A91" s="49" t="s">
        <v>466</v>
      </c>
      <c r="B91" s="51" t="s">
        <v>467</v>
      </c>
    </row>
    <row r="92" spans="1:2" x14ac:dyDescent="0.25">
      <c r="A92" s="49" t="s">
        <v>468</v>
      </c>
      <c r="B92" s="51" t="s">
        <v>469</v>
      </c>
    </row>
    <row r="93" spans="1:2" x14ac:dyDescent="0.25">
      <c r="A93" s="49" t="s">
        <v>470</v>
      </c>
      <c r="B93" s="51" t="s">
        <v>471</v>
      </c>
    </row>
    <row r="94" spans="1:2" x14ac:dyDescent="0.25">
      <c r="A94" s="49" t="s">
        <v>472</v>
      </c>
      <c r="B94" s="51" t="s">
        <v>473</v>
      </c>
    </row>
    <row r="95" spans="1:2" x14ac:dyDescent="0.25">
      <c r="A95" s="49" t="s">
        <v>474</v>
      </c>
      <c r="B95" s="51" t="s">
        <v>475</v>
      </c>
    </row>
    <row r="96" spans="1:2" x14ac:dyDescent="0.25">
      <c r="A96" s="49" t="s">
        <v>476</v>
      </c>
      <c r="B96" s="51" t="s">
        <v>477</v>
      </c>
    </row>
    <row r="97" spans="1:2" x14ac:dyDescent="0.25">
      <c r="A97" s="49" t="s">
        <v>478</v>
      </c>
      <c r="B97" s="51" t="s">
        <v>479</v>
      </c>
    </row>
    <row r="98" spans="1:2" x14ac:dyDescent="0.25">
      <c r="A98" s="49" t="s">
        <v>480</v>
      </c>
      <c r="B98" s="51" t="s">
        <v>481</v>
      </c>
    </row>
    <row r="99" spans="1:2" x14ac:dyDescent="0.25">
      <c r="A99" s="49" t="s">
        <v>482</v>
      </c>
      <c r="B99" s="51" t="s">
        <v>483</v>
      </c>
    </row>
    <row r="100" spans="1:2" x14ac:dyDescent="0.25">
      <c r="A100" s="49" t="s">
        <v>484</v>
      </c>
      <c r="B100" s="51" t="s">
        <v>485</v>
      </c>
    </row>
    <row r="101" spans="1:2" x14ac:dyDescent="0.25">
      <c r="A101" s="49" t="s">
        <v>486</v>
      </c>
      <c r="B101" s="51" t="s">
        <v>487</v>
      </c>
    </row>
    <row r="102" spans="1:2" x14ac:dyDescent="0.25">
      <c r="A102" s="49" t="s">
        <v>488</v>
      </c>
      <c r="B102" s="51" t="s">
        <v>489</v>
      </c>
    </row>
    <row r="103" spans="1:2" x14ac:dyDescent="0.25">
      <c r="A103" s="49" t="s">
        <v>490</v>
      </c>
      <c r="B103" s="51" t="s">
        <v>491</v>
      </c>
    </row>
    <row r="104" spans="1:2" x14ac:dyDescent="0.25">
      <c r="A104" s="49" t="s">
        <v>492</v>
      </c>
      <c r="B104" s="51" t="s">
        <v>493</v>
      </c>
    </row>
    <row r="105" spans="1:2" x14ac:dyDescent="0.25">
      <c r="A105" s="49" t="s">
        <v>494</v>
      </c>
      <c r="B105" s="51" t="s">
        <v>495</v>
      </c>
    </row>
    <row r="106" spans="1:2" x14ac:dyDescent="0.25">
      <c r="A106" s="49" t="s">
        <v>496</v>
      </c>
      <c r="B106" s="51" t="s">
        <v>497</v>
      </c>
    </row>
    <row r="107" spans="1:2" x14ac:dyDescent="0.25">
      <c r="A107" s="49" t="s">
        <v>498</v>
      </c>
      <c r="B107" s="51" t="s">
        <v>499</v>
      </c>
    </row>
    <row r="108" spans="1:2" x14ac:dyDescent="0.25">
      <c r="A108" s="49" t="s">
        <v>500</v>
      </c>
      <c r="B108" s="51" t="s">
        <v>501</v>
      </c>
    </row>
    <row r="109" spans="1:2" x14ac:dyDescent="0.25">
      <c r="A109" s="49" t="s">
        <v>502</v>
      </c>
      <c r="B109" s="51" t="s">
        <v>503</v>
      </c>
    </row>
    <row r="110" spans="1:2" x14ac:dyDescent="0.25">
      <c r="A110" s="49" t="s">
        <v>504</v>
      </c>
      <c r="B110" s="51" t="s">
        <v>505</v>
      </c>
    </row>
    <row r="111" spans="1:2" x14ac:dyDescent="0.25">
      <c r="A111" s="49" t="s">
        <v>506</v>
      </c>
      <c r="B111" s="51" t="s">
        <v>507</v>
      </c>
    </row>
    <row r="112" spans="1:2" x14ac:dyDescent="0.25">
      <c r="A112" s="49" t="s">
        <v>508</v>
      </c>
      <c r="B112" s="51" t="s">
        <v>509</v>
      </c>
    </row>
    <row r="113" spans="1:2" x14ac:dyDescent="0.25">
      <c r="A113" s="49" t="s">
        <v>510</v>
      </c>
      <c r="B113" s="51" t="s">
        <v>511</v>
      </c>
    </row>
    <row r="114" spans="1:2" x14ac:dyDescent="0.25">
      <c r="A114" s="49" t="s">
        <v>512</v>
      </c>
      <c r="B114" s="51" t="s">
        <v>513</v>
      </c>
    </row>
    <row r="115" spans="1:2" x14ac:dyDescent="0.25">
      <c r="A115" s="49" t="s">
        <v>514</v>
      </c>
      <c r="B115" s="51" t="s">
        <v>515</v>
      </c>
    </row>
    <row r="116" spans="1:2" x14ac:dyDescent="0.25">
      <c r="A116" s="49" t="s">
        <v>516</v>
      </c>
      <c r="B116" s="51" t="s">
        <v>517</v>
      </c>
    </row>
    <row r="117" spans="1:2" x14ac:dyDescent="0.25">
      <c r="A117" s="49" t="s">
        <v>518</v>
      </c>
      <c r="B117" s="51" t="s">
        <v>519</v>
      </c>
    </row>
    <row r="118" spans="1:2" x14ac:dyDescent="0.25">
      <c r="A118" s="49" t="s">
        <v>520</v>
      </c>
      <c r="B118" s="51" t="s">
        <v>521</v>
      </c>
    </row>
    <row r="119" spans="1:2" x14ac:dyDescent="0.25">
      <c r="A119" s="49" t="s">
        <v>522</v>
      </c>
      <c r="B119" s="51" t="s">
        <v>523</v>
      </c>
    </row>
    <row r="120" spans="1:2" x14ac:dyDescent="0.25">
      <c r="A120" s="49" t="s">
        <v>524</v>
      </c>
      <c r="B120" s="51" t="s">
        <v>525</v>
      </c>
    </row>
    <row r="121" spans="1:2" x14ac:dyDescent="0.25">
      <c r="A121" s="49" t="s">
        <v>526</v>
      </c>
      <c r="B121" s="51" t="s">
        <v>527</v>
      </c>
    </row>
    <row r="122" spans="1:2" x14ac:dyDescent="0.25">
      <c r="A122" s="49" t="s">
        <v>528</v>
      </c>
      <c r="B122" s="51" t="s">
        <v>529</v>
      </c>
    </row>
    <row r="123" spans="1:2" x14ac:dyDescent="0.25">
      <c r="A123" s="49" t="s">
        <v>530</v>
      </c>
      <c r="B123" s="51" t="s">
        <v>531</v>
      </c>
    </row>
    <row r="124" spans="1:2" x14ac:dyDescent="0.25">
      <c r="A124" s="49" t="s">
        <v>532</v>
      </c>
      <c r="B124" s="51" t="s">
        <v>533</v>
      </c>
    </row>
    <row r="125" spans="1:2" x14ac:dyDescent="0.25">
      <c r="A125" s="49" t="s">
        <v>534</v>
      </c>
      <c r="B125" s="51" t="s">
        <v>535</v>
      </c>
    </row>
    <row r="126" spans="1:2" x14ac:dyDescent="0.25">
      <c r="A126" s="49" t="s">
        <v>536</v>
      </c>
      <c r="B126" s="51" t="s">
        <v>537</v>
      </c>
    </row>
    <row r="127" spans="1:2" x14ac:dyDescent="0.25">
      <c r="A127" s="49" t="s">
        <v>538</v>
      </c>
      <c r="B127" s="51" t="s">
        <v>539</v>
      </c>
    </row>
    <row r="128" spans="1:2" x14ac:dyDescent="0.25">
      <c r="A128" s="49" t="s">
        <v>540</v>
      </c>
      <c r="B128" s="51" t="s">
        <v>541</v>
      </c>
    </row>
    <row r="129" spans="1:2" x14ac:dyDescent="0.25">
      <c r="A129" s="49" t="s">
        <v>542</v>
      </c>
      <c r="B129" s="51" t="s">
        <v>543</v>
      </c>
    </row>
    <row r="130" spans="1:2" x14ac:dyDescent="0.25">
      <c r="A130" s="49" t="s">
        <v>544</v>
      </c>
      <c r="B130" s="51" t="s">
        <v>545</v>
      </c>
    </row>
    <row r="131" spans="1:2" x14ac:dyDescent="0.25">
      <c r="A131" s="49" t="s">
        <v>546</v>
      </c>
      <c r="B131" s="51" t="s">
        <v>547</v>
      </c>
    </row>
    <row r="132" spans="1:2" x14ac:dyDescent="0.25">
      <c r="A132" s="49" t="s">
        <v>548</v>
      </c>
      <c r="B132" s="51" t="s">
        <v>549</v>
      </c>
    </row>
    <row r="133" spans="1:2" x14ac:dyDescent="0.25">
      <c r="A133" s="49" t="s">
        <v>550</v>
      </c>
      <c r="B133" s="51" t="s">
        <v>551</v>
      </c>
    </row>
    <row r="134" spans="1:2" x14ac:dyDescent="0.25">
      <c r="A134" s="49" t="s">
        <v>552</v>
      </c>
      <c r="B134" s="51" t="s">
        <v>553</v>
      </c>
    </row>
    <row r="135" spans="1:2" x14ac:dyDescent="0.25">
      <c r="A135" s="49" t="s">
        <v>554</v>
      </c>
      <c r="B135" s="51" t="s">
        <v>555</v>
      </c>
    </row>
    <row r="136" spans="1:2" x14ac:dyDescent="0.25">
      <c r="A136" s="49" t="s">
        <v>556</v>
      </c>
      <c r="B136" s="51" t="s">
        <v>557</v>
      </c>
    </row>
    <row r="137" spans="1:2" x14ac:dyDescent="0.25">
      <c r="A137" s="49" t="s">
        <v>558</v>
      </c>
      <c r="B137" s="51" t="s">
        <v>559</v>
      </c>
    </row>
    <row r="138" spans="1:2" x14ac:dyDescent="0.25">
      <c r="A138" s="49" t="s">
        <v>560</v>
      </c>
      <c r="B138" s="51" t="s">
        <v>561</v>
      </c>
    </row>
    <row r="139" spans="1:2" x14ac:dyDescent="0.25">
      <c r="A139" s="49" t="s">
        <v>562</v>
      </c>
      <c r="B139" s="51" t="s">
        <v>563</v>
      </c>
    </row>
    <row r="140" spans="1:2" x14ac:dyDescent="0.25">
      <c r="A140" s="49" t="s">
        <v>564</v>
      </c>
      <c r="B140" s="51" t="s">
        <v>565</v>
      </c>
    </row>
    <row r="141" spans="1:2" x14ac:dyDescent="0.25">
      <c r="A141" s="49" t="s">
        <v>566</v>
      </c>
      <c r="B141" s="51" t="s">
        <v>567</v>
      </c>
    </row>
    <row r="142" spans="1:2" x14ac:dyDescent="0.25">
      <c r="A142" s="49" t="s">
        <v>568</v>
      </c>
      <c r="B142" s="51" t="s">
        <v>569</v>
      </c>
    </row>
    <row r="143" spans="1:2" x14ac:dyDescent="0.25">
      <c r="A143" s="49" t="s">
        <v>570</v>
      </c>
      <c r="B143" s="51" t="s">
        <v>571</v>
      </c>
    </row>
    <row r="144" spans="1:2" x14ac:dyDescent="0.25">
      <c r="A144" s="49" t="s">
        <v>572</v>
      </c>
      <c r="B144" s="51" t="s">
        <v>573</v>
      </c>
    </row>
    <row r="145" spans="1:2" x14ac:dyDescent="0.25">
      <c r="A145" s="49" t="s">
        <v>574</v>
      </c>
      <c r="B145" s="51" t="s">
        <v>575</v>
      </c>
    </row>
    <row r="146" spans="1:2" x14ac:dyDescent="0.25">
      <c r="A146" s="49" t="s">
        <v>576</v>
      </c>
      <c r="B146" s="51" t="s">
        <v>577</v>
      </c>
    </row>
    <row r="147" spans="1:2" x14ac:dyDescent="0.25">
      <c r="A147" s="49" t="s">
        <v>578</v>
      </c>
      <c r="B147" s="51" t="s">
        <v>579</v>
      </c>
    </row>
    <row r="148" spans="1:2" x14ac:dyDescent="0.25">
      <c r="A148" s="49" t="s">
        <v>580</v>
      </c>
      <c r="B148" s="51" t="s">
        <v>581</v>
      </c>
    </row>
    <row r="149" spans="1:2" x14ac:dyDescent="0.25">
      <c r="A149" s="49" t="s">
        <v>582</v>
      </c>
      <c r="B149" s="51" t="s">
        <v>583</v>
      </c>
    </row>
    <row r="150" spans="1:2" x14ac:dyDescent="0.25">
      <c r="A150" s="49" t="s">
        <v>584</v>
      </c>
      <c r="B150" s="51" t="s">
        <v>585</v>
      </c>
    </row>
    <row r="151" spans="1:2" x14ac:dyDescent="0.25">
      <c r="A151" s="49" t="s">
        <v>586</v>
      </c>
      <c r="B151" s="51" t="s">
        <v>587</v>
      </c>
    </row>
    <row r="152" spans="1:2" x14ac:dyDescent="0.25">
      <c r="A152" s="49" t="s">
        <v>588</v>
      </c>
      <c r="B152" s="51" t="s">
        <v>589</v>
      </c>
    </row>
    <row r="153" spans="1:2" x14ac:dyDescent="0.25">
      <c r="A153" s="49" t="s">
        <v>590</v>
      </c>
      <c r="B153" s="51" t="s">
        <v>591</v>
      </c>
    </row>
    <row r="154" spans="1:2" x14ac:dyDescent="0.25">
      <c r="A154" s="49" t="s">
        <v>592</v>
      </c>
      <c r="B154" s="51" t="s">
        <v>593</v>
      </c>
    </row>
    <row r="155" spans="1:2" x14ac:dyDescent="0.25">
      <c r="A155" s="49" t="s">
        <v>594</v>
      </c>
      <c r="B155" s="51" t="s">
        <v>595</v>
      </c>
    </row>
    <row r="156" spans="1:2" x14ac:dyDescent="0.25">
      <c r="A156" s="49" t="s">
        <v>596</v>
      </c>
      <c r="B156" s="51" t="s">
        <v>597</v>
      </c>
    </row>
    <row r="157" spans="1:2" x14ac:dyDescent="0.25">
      <c r="A157" s="49" t="s">
        <v>598</v>
      </c>
      <c r="B157" s="51" t="s">
        <v>599</v>
      </c>
    </row>
    <row r="158" spans="1:2" x14ac:dyDescent="0.25">
      <c r="A158" s="49" t="s">
        <v>600</v>
      </c>
      <c r="B158" s="51" t="s">
        <v>601</v>
      </c>
    </row>
    <row r="159" spans="1:2" x14ac:dyDescent="0.25">
      <c r="A159" s="49" t="s">
        <v>602</v>
      </c>
      <c r="B159" s="51" t="s">
        <v>603</v>
      </c>
    </row>
    <row r="160" spans="1:2" x14ac:dyDescent="0.25">
      <c r="A160" s="49" t="s">
        <v>604</v>
      </c>
      <c r="B160" s="51" t="s">
        <v>605</v>
      </c>
    </row>
    <row r="161" spans="1:2" x14ac:dyDescent="0.25">
      <c r="A161" s="49" t="s">
        <v>606</v>
      </c>
      <c r="B161" s="51" t="s">
        <v>607</v>
      </c>
    </row>
    <row r="162" spans="1:2" x14ac:dyDescent="0.25">
      <c r="A162" s="49" t="s">
        <v>608</v>
      </c>
      <c r="B162" s="51" t="s">
        <v>609</v>
      </c>
    </row>
    <row r="163" spans="1:2" x14ac:dyDescent="0.25">
      <c r="A163" s="49" t="s">
        <v>610</v>
      </c>
      <c r="B163" s="51" t="s">
        <v>611</v>
      </c>
    </row>
    <row r="164" spans="1:2" x14ac:dyDescent="0.25">
      <c r="A164" s="49" t="s">
        <v>612</v>
      </c>
      <c r="B164" s="51" t="s">
        <v>613</v>
      </c>
    </row>
    <row r="165" spans="1:2" x14ac:dyDescent="0.25">
      <c r="A165" s="49" t="s">
        <v>614</v>
      </c>
      <c r="B165" s="51" t="s">
        <v>615</v>
      </c>
    </row>
    <row r="166" spans="1:2" x14ac:dyDescent="0.25">
      <c r="A166" s="49" t="s">
        <v>616</v>
      </c>
      <c r="B166" s="51" t="s">
        <v>617</v>
      </c>
    </row>
    <row r="167" spans="1:2" x14ac:dyDescent="0.25">
      <c r="A167" s="49" t="s">
        <v>618</v>
      </c>
      <c r="B167" s="51" t="s">
        <v>619</v>
      </c>
    </row>
    <row r="168" spans="1:2" x14ac:dyDescent="0.25">
      <c r="A168" s="49" t="s">
        <v>620</v>
      </c>
      <c r="B168" s="51" t="s">
        <v>621</v>
      </c>
    </row>
    <row r="169" spans="1:2" x14ac:dyDescent="0.25">
      <c r="A169" s="49" t="s">
        <v>622</v>
      </c>
      <c r="B169" s="51" t="s">
        <v>623</v>
      </c>
    </row>
    <row r="170" spans="1:2" x14ac:dyDescent="0.25">
      <c r="A170" s="49" t="s">
        <v>624</v>
      </c>
      <c r="B170" s="51" t="s">
        <v>625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1528a4b-5ccb-40f7-a09e-43427183cd95">
      <Terms xmlns="http://schemas.microsoft.com/office/infopath/2007/PartnerControls"/>
    </lcf76f155ced4ddcb4097134ff3c332f>
    <TaxCatchAll xmlns="cb759e4c-f0d7-4feb-bda3-ed2800574e06" xsi:nil="true"/>
    <DocumentType xmlns="f9695bc1-6109-4dcd-a27a-f8a0370b00e2">Annual Report</DocumentType>
    <UploadedBy xmlns="b1528a4b-5ccb-40f7-a09e-43427183cd95">sara.bottin@un.org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MPTF_00006_00924</ProjectId>
    <FundCode xmlns="f9695bc1-6109-4dcd-a27a-f8a0370b00e2">MPTF_00006</FundCode>
    <Comments xmlns="f9695bc1-6109-4dcd-a27a-f8a0370b00e2">Financial reporting - PBF I4P</Comments>
    <Active xmlns="f9695bc1-6109-4dcd-a27a-f8a0370b00e2">Yes</Active>
    <DocumentDate xmlns="b1528a4b-5ccb-40f7-a09e-43427183cd95">2023-11-15T08:00:00+00:00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 ds:uri="http://www.w3.org/XML/1998/namespace"/>
    <ds:schemaRef ds:uri="http://purl.org/dc/terms/"/>
    <ds:schemaRef ds:uri="252aea1d-de5e-4991-94fe-50718fd458ad"/>
    <ds:schemaRef ds:uri="http://schemas.microsoft.com/office/2006/documentManagement/types"/>
    <ds:schemaRef ds:uri="http://purl.org/dc/dcmitype/"/>
    <ds:schemaRef ds:uri="http://purl.org/dc/elements/1.1/"/>
    <ds:schemaRef ds:uri="http://schemas.openxmlformats.org/package/2006/metadata/core-properties"/>
    <ds:schemaRef ds:uri="1ff33f31-5cdb-41db-bdb4-a62cc41d9450"/>
  </ds:schemaRefs>
</ds:datastoreItem>
</file>

<file path=customXml/itemProps2.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3.xml><?xml version="1.0" encoding="utf-8"?>
<ds:datastoreItem xmlns:ds="http://schemas.openxmlformats.org/officeDocument/2006/customXml" ds:itemID="{85E30374-9049-42E4-9E16-851B8C3CBF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PBF NW Peace Architecture.xlsx</dc:title>
  <dc:subject/>
  <dc:creator>Jelena Zelenovic</dc:creator>
  <cp:keywords/>
  <dc:description/>
  <cp:lastModifiedBy>Alizee-Morgane Pellen</cp:lastModifiedBy>
  <cp:revision/>
  <dcterms:created xsi:type="dcterms:W3CDTF">2017-11-15T21:17:43Z</dcterms:created>
  <dcterms:modified xsi:type="dcterms:W3CDTF">2023-11-15T13:48:48Z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