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unitednations.sharepoint.com/sites/DCO-WG-UNCT_MD/Shared Documents/UN Joint Projects/PBF/3. Reporting/"/>
    </mc:Choice>
  </mc:AlternateContent>
  <xr:revisionPtr revIDLastSave="1470" documentId="13_ncr:1_{C183B127-9353-4EE2-A023-C3F403F37188}" xr6:coauthVersionLast="47" xr6:coauthVersionMax="47" xr10:uidLastSave="{23F4DD6E-4FC9-4CF9-9219-F80B1CCCD407}"/>
  <bookViews>
    <workbookView xWindow="-110" yWindow="-110" windowWidth="19420" windowHeight="11620" xr2:uid="{1D79216C-8BC2-4027-A415-F1F4FB15BD55}"/>
  </bookViews>
  <sheets>
    <sheet name="Activity Costs" sheetId="2" r:id="rId1"/>
    <sheet name="Non-Activity costs" sheetId="3" r:id="rId2"/>
    <sheet name="Original by Category" sheetId="4" r:id="rId3"/>
  </sheets>
  <externalReferences>
    <externalReference r:id="rId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5" i="2" l="1"/>
  <c r="L116" i="2"/>
  <c r="L117" i="2"/>
  <c r="L118" i="2"/>
  <c r="L119" i="2"/>
  <c r="L120" i="2"/>
  <c r="L121" i="2"/>
  <c r="L122" i="2"/>
  <c r="L114" i="2"/>
  <c r="L175" i="2"/>
  <c r="L176" i="2"/>
  <c r="L177" i="2"/>
  <c r="L178" i="2"/>
  <c r="L179" i="2"/>
  <c r="L180" i="2"/>
  <c r="L181" i="2"/>
  <c r="L182" i="2"/>
  <c r="L174" i="2"/>
  <c r="L187" i="2"/>
  <c r="L188" i="2"/>
  <c r="L189" i="2"/>
  <c r="L190" i="2"/>
  <c r="L191" i="2"/>
  <c r="L192" i="2"/>
  <c r="L193" i="2"/>
  <c r="L194" i="2"/>
  <c r="L186" i="2"/>
  <c r="L199" i="2"/>
  <c r="L200" i="2"/>
  <c r="L201" i="2"/>
  <c r="L202" i="2"/>
  <c r="L203" i="2"/>
  <c r="L204" i="2"/>
  <c r="L205" i="2"/>
  <c r="L206" i="2"/>
  <c r="L198" i="2"/>
  <c r="L66" i="2"/>
  <c r="P316" i="2"/>
  <c r="P314" i="2"/>
  <c r="M314" i="2"/>
  <c r="K314" i="2"/>
  <c r="L247" i="2"/>
  <c r="L248" i="2"/>
  <c r="L249" i="2"/>
  <c r="L250" i="2"/>
  <c r="L251" i="2"/>
  <c r="L252" i="2"/>
  <c r="L253" i="2"/>
  <c r="L254" i="2"/>
  <c r="L246" i="2"/>
  <c r="P312" i="2"/>
  <c r="C22" i="3"/>
  <c r="M312" i="2"/>
  <c r="K312" i="2"/>
  <c r="F20" i="3"/>
  <c r="E16" i="3" l="1"/>
  <c r="F16" i="3" s="1"/>
  <c r="L100" i="2"/>
  <c r="L101" i="2"/>
  <c r="L102" i="2"/>
  <c r="L103" i="2"/>
  <c r="L104" i="2"/>
  <c r="L105" i="2"/>
  <c r="L106" i="2"/>
  <c r="L107" i="2"/>
  <c r="L297" i="2"/>
  <c r="L298" i="2"/>
  <c r="L299" i="2"/>
  <c r="L300" i="2"/>
  <c r="L301" i="2"/>
  <c r="L302" i="2"/>
  <c r="L295" i="2"/>
  <c r="L296" i="2"/>
  <c r="L294" i="2"/>
  <c r="L43" i="2"/>
  <c r="L44" i="2"/>
  <c r="L45" i="2"/>
  <c r="L46" i="2"/>
  <c r="L47" i="2"/>
  <c r="L48" i="2"/>
  <c r="L49" i="2"/>
  <c r="L50" i="2"/>
  <c r="L42" i="2"/>
  <c r="L31" i="2"/>
  <c r="L32" i="2"/>
  <c r="L33" i="2"/>
  <c r="L34" i="2"/>
  <c r="L35" i="2"/>
  <c r="L36" i="2"/>
  <c r="L37" i="2"/>
  <c r="L38" i="2"/>
  <c r="L30" i="2"/>
  <c r="L19" i="2"/>
  <c r="L20" i="2"/>
  <c r="L21" i="2"/>
  <c r="L22" i="2"/>
  <c r="L23" i="2"/>
  <c r="L24" i="2"/>
  <c r="L25" i="2"/>
  <c r="L26" i="2"/>
  <c r="L18" i="2"/>
  <c r="L7" i="2"/>
  <c r="L8" i="2"/>
  <c r="L9" i="2"/>
  <c r="L10" i="2"/>
  <c r="L11" i="2"/>
  <c r="L12" i="2"/>
  <c r="L13" i="2"/>
  <c r="L14" i="2"/>
  <c r="L6" i="2"/>
  <c r="D17" i="3"/>
  <c r="D22" i="3" s="1"/>
  <c r="D18" i="3"/>
  <c r="F18" i="3" s="1"/>
  <c r="E205" i="4"/>
  <c r="F304" i="2"/>
  <c r="E304" i="2"/>
  <c r="D304" i="2"/>
  <c r="E22" i="3"/>
  <c r="F19" i="3"/>
  <c r="G99" i="2"/>
  <c r="F21" i="3"/>
  <c r="L99" i="2"/>
  <c r="L108" i="2"/>
  <c r="L109" i="2"/>
  <c r="L110" i="2"/>
  <c r="L70" i="2"/>
  <c r="L71" i="2"/>
  <c r="L69" i="2"/>
  <c r="L68" i="2"/>
  <c r="L67" i="2"/>
  <c r="F13" i="3"/>
  <c r="F14" i="3"/>
  <c r="F15" i="3"/>
  <c r="M15" i="2"/>
  <c r="M27" i="2"/>
  <c r="M39" i="2"/>
  <c r="M51" i="2"/>
  <c r="M63" i="2"/>
  <c r="M96" i="2"/>
  <c r="M111" i="2"/>
  <c r="M135" i="2"/>
  <c r="M147" i="2"/>
  <c r="M159" i="2"/>
  <c r="M171" i="2"/>
  <c r="M183" i="2"/>
  <c r="M195" i="2"/>
  <c r="M207" i="2"/>
  <c r="M219" i="2"/>
  <c r="M231" i="2"/>
  <c r="M243" i="2"/>
  <c r="M255" i="2"/>
  <c r="M267" i="2"/>
  <c r="M279" i="2"/>
  <c r="M291" i="2"/>
  <c r="M303" i="2"/>
  <c r="L56" i="2"/>
  <c r="L57" i="2"/>
  <c r="L58" i="2"/>
  <c r="L59" i="2"/>
  <c r="L60" i="2"/>
  <c r="L61" i="2"/>
  <c r="L62" i="2"/>
  <c r="L96" i="2"/>
  <c r="L123" i="2"/>
  <c r="L135" i="2"/>
  <c r="L147" i="2"/>
  <c r="L159" i="2"/>
  <c r="L171" i="2"/>
  <c r="L183" i="2"/>
  <c r="L195" i="2"/>
  <c r="L207" i="2"/>
  <c r="L219" i="2"/>
  <c r="L231" i="2"/>
  <c r="L243" i="2"/>
  <c r="L255" i="2"/>
  <c r="L267" i="2"/>
  <c r="L279" i="2"/>
  <c r="L291" i="2"/>
  <c r="K15" i="2"/>
  <c r="K27" i="2"/>
  <c r="K39" i="2"/>
  <c r="I39" i="2" s="1"/>
  <c r="K51" i="2"/>
  <c r="K63" i="2"/>
  <c r="K96" i="2"/>
  <c r="K111" i="2"/>
  <c r="K123" i="2"/>
  <c r="K135" i="2"/>
  <c r="K147" i="2"/>
  <c r="K159" i="2"/>
  <c r="K171" i="2"/>
  <c r="K183" i="2"/>
  <c r="K195" i="2"/>
  <c r="K207" i="2"/>
  <c r="K219" i="2"/>
  <c r="K231" i="2"/>
  <c r="K243" i="2"/>
  <c r="K255" i="2"/>
  <c r="K267" i="2"/>
  <c r="K279" i="2"/>
  <c r="K291" i="2"/>
  <c r="K303" i="2"/>
  <c r="M72" i="2"/>
  <c r="M84" i="2"/>
  <c r="M123" i="2"/>
  <c r="L55" i="2"/>
  <c r="L54" i="2"/>
  <c r="D200" i="4"/>
  <c r="D40" i="4"/>
  <c r="E40" i="4"/>
  <c r="F40" i="4"/>
  <c r="G41" i="4"/>
  <c r="G42" i="4"/>
  <c r="G43" i="4"/>
  <c r="G44" i="4"/>
  <c r="G45" i="4"/>
  <c r="G46" i="4"/>
  <c r="G47" i="4"/>
  <c r="D48" i="4"/>
  <c r="E48" i="4"/>
  <c r="F48" i="4"/>
  <c r="G48" i="4"/>
  <c r="L84" i="2"/>
  <c r="F12" i="3"/>
  <c r="F11" i="3"/>
  <c r="F10" i="3"/>
  <c r="F9" i="3"/>
  <c r="F8" i="3"/>
  <c r="F7" i="3"/>
  <c r="F6" i="3"/>
  <c r="D199" i="4"/>
  <c r="D201" i="4"/>
  <c r="D74" i="4"/>
  <c r="G74" i="4" s="1"/>
  <c r="D63" i="4"/>
  <c r="D67" i="4" s="1"/>
  <c r="D68" i="4"/>
  <c r="D52" i="4"/>
  <c r="D57" i="4"/>
  <c r="D29" i="4"/>
  <c r="D33" i="4" s="1"/>
  <c r="D203" i="4"/>
  <c r="D204" i="4"/>
  <c r="D205" i="4"/>
  <c r="E199" i="4"/>
  <c r="E200" i="4"/>
  <c r="E201" i="4"/>
  <c r="E202" i="4"/>
  <c r="E203" i="4"/>
  <c r="E204" i="4"/>
  <c r="E206" i="4"/>
  <c r="F199" i="4"/>
  <c r="F200" i="4"/>
  <c r="F201" i="4"/>
  <c r="F202" i="4"/>
  <c r="F203" i="4"/>
  <c r="F204" i="4"/>
  <c r="F205" i="4"/>
  <c r="F206" i="4"/>
  <c r="F207" i="4"/>
  <c r="F208" i="4"/>
  <c r="G205" i="4"/>
  <c r="G204" i="4"/>
  <c r="G203" i="4"/>
  <c r="G201" i="4"/>
  <c r="G200" i="4"/>
  <c r="G199" i="4"/>
  <c r="F197" i="4"/>
  <c r="E197" i="4"/>
  <c r="D197" i="4"/>
  <c r="D194" i="4"/>
  <c r="E194" i="4"/>
  <c r="F194" i="4"/>
  <c r="G194" i="4"/>
  <c r="G193" i="4"/>
  <c r="G192" i="4"/>
  <c r="G191" i="4"/>
  <c r="G190" i="4"/>
  <c r="G189" i="4"/>
  <c r="G188" i="4"/>
  <c r="G187" i="4"/>
  <c r="D186" i="4"/>
  <c r="E186" i="4"/>
  <c r="G186" i="4" s="1"/>
  <c r="F186" i="4"/>
  <c r="E82" i="4"/>
  <c r="F82" i="4"/>
  <c r="G81" i="4"/>
  <c r="G80" i="4"/>
  <c r="G79" i="4"/>
  <c r="G77" i="4"/>
  <c r="G76" i="4"/>
  <c r="G75" i="4"/>
  <c r="E74" i="4"/>
  <c r="F74" i="4"/>
  <c r="E71" i="4"/>
  <c r="F71" i="4"/>
  <c r="G70" i="4"/>
  <c r="G69" i="4"/>
  <c r="G68" i="4"/>
  <c r="G66" i="4"/>
  <c r="G65" i="4"/>
  <c r="G64" i="4"/>
  <c r="E63" i="4"/>
  <c r="F63" i="4"/>
  <c r="E60" i="4"/>
  <c r="F60" i="4"/>
  <c r="G59" i="4"/>
  <c r="G58" i="4"/>
  <c r="G57" i="4"/>
  <c r="G55" i="4"/>
  <c r="G54" i="4"/>
  <c r="G53" i="4"/>
  <c r="E52" i="4"/>
  <c r="F52" i="4"/>
  <c r="E37" i="4"/>
  <c r="F37" i="4"/>
  <c r="G36" i="4"/>
  <c r="G35" i="4"/>
  <c r="G34" i="4"/>
  <c r="G32" i="4"/>
  <c r="G31" i="4"/>
  <c r="G30" i="4"/>
  <c r="E29" i="4"/>
  <c r="F29" i="4"/>
  <c r="D26" i="4"/>
  <c r="E26" i="4"/>
  <c r="F26" i="4"/>
  <c r="G26" i="4"/>
  <c r="G25" i="4"/>
  <c r="G24" i="4"/>
  <c r="G23" i="4"/>
  <c r="G22" i="4"/>
  <c r="G21" i="4"/>
  <c r="G20" i="4"/>
  <c r="G19" i="4"/>
  <c r="D18" i="4"/>
  <c r="E18" i="4"/>
  <c r="F18" i="4"/>
  <c r="D15" i="4"/>
  <c r="E15" i="4"/>
  <c r="F15" i="4"/>
  <c r="G15" i="4"/>
  <c r="G14" i="4"/>
  <c r="G13" i="4"/>
  <c r="G12" i="4"/>
  <c r="G11" i="4"/>
  <c r="G10" i="4"/>
  <c r="G9" i="4"/>
  <c r="G8" i="4"/>
  <c r="D7" i="4"/>
  <c r="E7" i="4"/>
  <c r="F7" i="4"/>
  <c r="F4" i="4"/>
  <c r="E4" i="4"/>
  <c r="D4" i="4"/>
  <c r="G294" i="2"/>
  <c r="G282" i="2"/>
  <c r="G270" i="2"/>
  <c r="I279" i="2" s="1"/>
  <c r="G258" i="2"/>
  <c r="I267" i="2" s="1"/>
  <c r="G246" i="2"/>
  <c r="I255" i="2" s="1"/>
  <c r="G234" i="2"/>
  <c r="G222" i="2"/>
  <c r="G210" i="2"/>
  <c r="G198" i="2"/>
  <c r="G186" i="2"/>
  <c r="G174" i="2"/>
  <c r="G162" i="2"/>
  <c r="G150" i="2"/>
  <c r="G138" i="2"/>
  <c r="G126" i="2"/>
  <c r="I135" i="2" s="1"/>
  <c r="G114" i="2"/>
  <c r="G87" i="2"/>
  <c r="G75" i="2"/>
  <c r="G66" i="2"/>
  <c r="I72" i="2" s="1"/>
  <c r="G54" i="2"/>
  <c r="G42" i="2"/>
  <c r="I51" i="2" s="1"/>
  <c r="G30" i="2"/>
  <c r="G18" i="2"/>
  <c r="G6" i="2"/>
  <c r="I303" i="2"/>
  <c r="K84" i="2"/>
  <c r="K72" i="2"/>
  <c r="F17" i="3" l="1"/>
  <c r="F22" i="3"/>
  <c r="I243" i="2"/>
  <c r="I123" i="2"/>
  <c r="I171" i="2"/>
  <c r="I111" i="2"/>
  <c r="I219" i="2"/>
  <c r="I231" i="2"/>
  <c r="I27" i="2"/>
  <c r="L51" i="2"/>
  <c r="I15" i="2"/>
  <c r="I291" i="2"/>
  <c r="I96" i="2"/>
  <c r="I207" i="2"/>
  <c r="L27" i="2"/>
  <c r="L39" i="2"/>
  <c r="L303" i="2"/>
  <c r="L111" i="2"/>
  <c r="I183" i="2"/>
  <c r="L72" i="2"/>
  <c r="I147" i="2"/>
  <c r="I159" i="2"/>
  <c r="L15" i="2"/>
  <c r="I195" i="2"/>
  <c r="I63" i="2"/>
  <c r="I84" i="2"/>
  <c r="L63" i="2"/>
  <c r="K304" i="2"/>
  <c r="D78" i="4"/>
  <c r="D82" i="4" s="1"/>
  <c r="G82" i="4" s="1"/>
  <c r="G40" i="4"/>
  <c r="G78" i="4"/>
  <c r="G7" i="4"/>
  <c r="G18" i="4"/>
  <c r="G52" i="4"/>
  <c r="D71" i="4"/>
  <c r="G71" i="4" s="1"/>
  <c r="D202" i="4"/>
  <c r="G67" i="4"/>
  <c r="D37" i="4"/>
  <c r="G37" i="4" s="1"/>
  <c r="G33" i="4"/>
  <c r="G29" i="4"/>
  <c r="D56" i="4"/>
  <c r="G63" i="4"/>
  <c r="G304" i="2"/>
  <c r="M304" i="2"/>
  <c r="E207" i="4"/>
  <c r="E208" i="4" s="1"/>
  <c r="I304" i="2" l="1"/>
  <c r="L304" i="2"/>
  <c r="I307" i="2"/>
  <c r="G202" i="4"/>
  <c r="D206" i="4"/>
  <c r="D60" i="4"/>
  <c r="G60" i="4" s="1"/>
  <c r="G56" i="4"/>
  <c r="D207" i="4" l="1"/>
  <c r="D208" i="4"/>
  <c r="G206" i="4"/>
  <c r="G207" i="4" l="1"/>
  <c r="G208" i="4" s="1"/>
</calcChain>
</file>

<file path=xl/sharedStrings.xml><?xml version="1.0" encoding="utf-8"?>
<sst xmlns="http://schemas.openxmlformats.org/spreadsheetml/2006/main" count="697" uniqueCount="206">
  <si>
    <t>Table of informal estimates of expenses - activity related costs of PBF Moldova, Sep '22 - May '23</t>
  </si>
  <si>
    <t>Activity No.</t>
  </si>
  <si>
    <t>Activity Name</t>
  </si>
  <si>
    <t>Available budget</t>
  </si>
  <si>
    <t>Implemented activities/expenses</t>
  </si>
  <si>
    <t>GEWE</t>
  </si>
  <si>
    <t>OHCHR</t>
  </si>
  <si>
    <t>UN Women</t>
  </si>
  <si>
    <t>UNDP</t>
  </si>
  <si>
    <t>Total</t>
  </si>
  <si>
    <t>Sub No.</t>
  </si>
  <si>
    <t>Sub-activity name</t>
  </si>
  <si>
    <t>Date/Period</t>
  </si>
  <si>
    <t>Expenditure</t>
  </si>
  <si>
    <t>Committed funds</t>
  </si>
  <si>
    <t>A.1.1.1</t>
  </si>
  <si>
    <t>Facilitate tailored trainings, regional exchanges and peer-to-peer networking events on human rights based approach, and gender-sensitive conflict resolution, negotiation, and mediation for the settlement process actors</t>
  </si>
  <si>
    <t>Contracting the International Consultant  on Gender Equality in Peacebuilding for peace process actors (UNW)</t>
  </si>
  <si>
    <t>18 May 2023-18 May 2024</t>
  </si>
  <si>
    <t>National consultant to provide a capacity-building programme on Gender Responsive Peacebuilding (UNW)</t>
  </si>
  <si>
    <t>19 June 2023-18 June 2024</t>
  </si>
  <si>
    <t>Geneva Peace Week (UNW)</t>
  </si>
  <si>
    <t>30 October - 3 November 2023</t>
  </si>
  <si>
    <t>Remaining</t>
  </si>
  <si>
    <t>A.1.1.2</t>
  </si>
  <si>
    <t>Produce knowledge products, advocacy papers, policy recommendations highlighting the importance and benefits of the balanced and meaningful participation of women in conflict analysis and peacebuilding processes</t>
  </si>
  <si>
    <t>Contracting the National consultant to develop a series of knowledge products, advocacy papers and regulatory policy recommendations to integrate Gender Equality commitments in peace processes (UNW)</t>
  </si>
  <si>
    <t>May 2023-May 2024</t>
  </si>
  <si>
    <t>A.1.1.3</t>
  </si>
  <si>
    <t xml:space="preserve">Organize advocacy and dialogue events bringing togther CSOs, gender and human rights activists and settlement process actors on entry points for integrating gender equality and human security perspectives in the negotiation agenda isusues, and in broader peacebuilding processes </t>
  </si>
  <si>
    <t>Dialogue event on peacebulidng and WPS agenda (UNW)</t>
  </si>
  <si>
    <t>A.1.1.4</t>
  </si>
  <si>
    <t>Provide expertise in analysing the priority development issues object of working groups discussion as well as emerging areas of work from the  settlement process perspective, identify solutions for the challenges under each thematic group and advocate for their inclusion in the setlement process discussions.</t>
  </si>
  <si>
    <t>November 2023-June 2024</t>
  </si>
  <si>
    <t>Expenditure 35%</t>
  </si>
  <si>
    <t>A.1.2.1</t>
  </si>
  <si>
    <t>Establish and empower a platform of CSOs, HRD and journalist from both banks of Nistru river to be able to advance the human rights, including gender perspectives</t>
  </si>
  <si>
    <t>CSO Network event 1 (OHCHR)</t>
  </si>
  <si>
    <t>CSO Network event 2 (OHCHR)</t>
  </si>
  <si>
    <t>27-28 April 2023</t>
  </si>
  <si>
    <t>Photography services</t>
  </si>
  <si>
    <t>Expenditure 100 %</t>
  </si>
  <si>
    <t>A.1.2.2</t>
  </si>
  <si>
    <t>Provide multidimensional support to CSOs from both banks to enhance their institutional and expertise capacities to advance the implementation of the WPS Agenda, human rights and gender equality</t>
  </si>
  <si>
    <t>10 Febr 2023 - 30 Aug 2024</t>
  </si>
  <si>
    <t>Small Grants provided to 6 local CSOs from both banks of the river Nistru (UNW)</t>
  </si>
  <si>
    <t>6 Contracts UNW-CSOs from 14 April 2023</t>
  </si>
  <si>
    <t>Small grants Awarding Ceremony (event management services, photo/video, liverstreaming, translation etc.) (UNW)</t>
  </si>
  <si>
    <t>Small Grant Sum-up event (UNW)</t>
  </si>
  <si>
    <t>Photography services (UNW)</t>
  </si>
  <si>
    <t>Editorial services (UNW)</t>
  </si>
  <si>
    <t>A.1.2.3</t>
  </si>
  <si>
    <t>Facilitate dialogues and exchanges of good practices on human rights and gender equality monitoring, reporting, public awareness and advocacy between People's Advocate and human rights focal point of left bank of Nistru river and CSOs from both banks</t>
  </si>
  <si>
    <t>A.1.2.4</t>
  </si>
  <si>
    <t>Provide capacity development support and create joint dialogue spaces bringing togther local community actors from both banks, including along the Security Zone, to enable their meaningful and inclusive contribution  to the implementation of WPS Agenda at local level and advancing human security aspects</t>
  </si>
  <si>
    <t>A.1.3.1</t>
  </si>
  <si>
    <t>Design and undertake public awareness and advocacy campaigns on both banks on promoting human rights, GE, WPS, prevention of discrimination, inclusive dialogue and meaningful participation</t>
  </si>
  <si>
    <t>Contracted Communications Consultant (UNW)</t>
  </si>
  <si>
    <t>10 February 2023 - 30 August 2024</t>
  </si>
  <si>
    <t>Visibility materials (UNW)</t>
  </si>
  <si>
    <t>March 2023-October 2023</t>
  </si>
  <si>
    <t xml:space="preserve">Design services </t>
  </si>
  <si>
    <t>Contracted Initiatives4Peace contract</t>
  </si>
  <si>
    <t>July 2023-July 2024</t>
  </si>
  <si>
    <t xml:space="preserve">Association for Independent Press contract </t>
  </si>
  <si>
    <t>A.1.3.2</t>
  </si>
  <si>
    <t xml:space="preserve">Organize Women for Peace Leadership School, incl. for Young women, and Youth for Peace Accelerator Programmes bringing together young and emerging leaders (women and men) from both banks </t>
  </si>
  <si>
    <t>Contracted Initiatives4Peace for A 1.3.2 - 1.3.3</t>
  </si>
  <si>
    <t>A.1.3.3</t>
  </si>
  <si>
    <t>Organize social coding events bringing together women and men with different technical backgrounds (including young women programmers/coders) to generate and implement ideas for human centred tech products/solutions accelerating peace and social cohesion</t>
  </si>
  <si>
    <t>A.1.3.4</t>
  </si>
  <si>
    <t>Develop and implement a roadmap for the establishment of the institution of paralegals on the left bank on Nistru river based on the best practices from the right bank</t>
  </si>
  <si>
    <t xml:space="preserve">Direct granting of the Centre for the Persons with Disabilities (CDPD) for the development and implementation of the roadmap for the establishment of he institution of paralegals. </t>
  </si>
  <si>
    <t>November 2023-December 2024</t>
  </si>
  <si>
    <t>A.1.3.5</t>
  </si>
  <si>
    <t>Build capacities of the network of paralegals to operate on the left bank of Nistru river to provide legal assistance and facilitate the access to services available on the right bank for residents of Transnistrian region</t>
  </si>
  <si>
    <t>Direct granting of the Centre for the Persons with Disabilities (CDPD) for the capacity-building of paralegals.</t>
  </si>
  <si>
    <t>A.1.3.6</t>
  </si>
  <si>
    <t xml:space="preserve">Pilot the institution of paralegals through supporting the delivery of legal assitance to people form the left bank of Nistru river. </t>
  </si>
  <si>
    <t xml:space="preserve">Direct granting of the Centre for the Persons with Disabilities (CDPD) to pilot the institution of paralegals. The direct granting of CDPD is for the purpose of continuity and synergy with the previous two activities. </t>
  </si>
  <si>
    <t>A.2.1.1</t>
  </si>
  <si>
    <t>Increase capacities of judges, prosecutors, lawyers, police officers to monitor, investigate and prosecute incidents of hate speech and hate crimes in line with international standards</t>
  </si>
  <si>
    <t>A.2.1.2</t>
  </si>
  <si>
    <t>Advocate with duty bearers from the left bank to address hate speech, discrimination and intolerance</t>
  </si>
  <si>
    <t>A.2.1.3</t>
  </si>
  <si>
    <t>Increase capacities of CSOs from both banks to monitor and engage in advocacy on countering hate speech in online and traditional media through training programs</t>
  </si>
  <si>
    <t>A.2.1.4</t>
  </si>
  <si>
    <t>Select social media influencers popular on the left bank of Nistru river and increase their media and online literacy</t>
  </si>
  <si>
    <t xml:space="preserve">Contracting an Individual Contractor who will support the project's implementing team in the implementation of the project. </t>
  </si>
  <si>
    <t>A.2.1.5</t>
  </si>
  <si>
    <t>Involve NGOs in developing and implementing tools to tackle misinformation and divissive narratives including through small grants programme</t>
  </si>
  <si>
    <t>Direct granting Transparency International Moldova for the implementation of the hackaton Nistru TruthBridge.</t>
  </si>
  <si>
    <t>A.2.1.6</t>
  </si>
  <si>
    <t>Organise "deep listening" exercise in communities hosting refugees from Ukraine</t>
  </si>
  <si>
    <t>Direct granting the Federation of Families for Unity and Peace in Moldova (FFUPLM) for the organisation of the deep listening exercices.</t>
  </si>
  <si>
    <t>A.2.2.1</t>
  </si>
  <si>
    <t>Increase capacity and develop practical tools for media professionals from both banks on human rights and gender responsive reporting in conflict and post-conflict settings, monitoring and countering hate speech, gender stereotypes, and promoting non-discrimination, social cohesion and tolerance;</t>
  </si>
  <si>
    <t>Contracted Association for Independent Press for A 2.2.1 - 2.2.2 (UNW)</t>
  </si>
  <si>
    <t>July 2023 - July 2024</t>
  </si>
  <si>
    <t>A.2.2.2</t>
  </si>
  <si>
    <t>Conduct confidence building/exchange/dialogue events and support joint initiatives between media outlets on both banks on role of media in conflict settlement process from human rights and gender perspectives, conducive to social cohesion</t>
  </si>
  <si>
    <t>A.2.2.3</t>
  </si>
  <si>
    <t>Develop and support the implementation of a digital solution to fight missinformation and hate speech</t>
  </si>
  <si>
    <t xml:space="preserve">For the implementation of this activity, UNDP will engage a grants coordinator that will support the team in a grants call for the implementation of digital solutions. Planned for 2024. </t>
  </si>
  <si>
    <t>A.2.3.1</t>
  </si>
  <si>
    <t>Raise capacity of civil servants from the areas with large refugee populations  in delivering public services based on human rights, equality and non-discrimination</t>
  </si>
  <si>
    <t>Increase capacity and support joint activities of didactic and supporting personnel at schools with larger refugee populations on both banks on unconcious biases, non-discrimination, social tolerance and countering hate speech</t>
  </si>
  <si>
    <t>TOTAL</t>
  </si>
  <si>
    <t>Actual</t>
  </si>
  <si>
    <t>Committed</t>
  </si>
  <si>
    <t xml:space="preserve">With committed expenses: </t>
  </si>
  <si>
    <t>Table 2 - Other non-activity costs (informal reporting)</t>
  </si>
  <si>
    <r>
      <rPr>
        <b/>
        <sz val="12"/>
        <color rgb="FF000000"/>
        <rFont val="Calibri"/>
        <scheme val="minor"/>
      </rPr>
      <t xml:space="preserve">PBF Moldova expenses Sep 2022 - October 2023 </t>
    </r>
    <r>
      <rPr>
        <b/>
        <i/>
        <sz val="12"/>
        <color rgb="FF000000"/>
        <rFont val="Calibri"/>
        <scheme val="minor"/>
      </rPr>
      <t>(informal calculations)</t>
    </r>
  </si>
  <si>
    <t>Description of costs</t>
  </si>
  <si>
    <t>ALL RUNOs (totals)</t>
  </si>
  <si>
    <t>Rent of Office</t>
  </si>
  <si>
    <t>Cleaning, utilities</t>
  </si>
  <si>
    <t>Office Furniture</t>
  </si>
  <si>
    <t> </t>
  </si>
  <si>
    <t>Communications equipment</t>
  </si>
  <si>
    <t>Communications expenses (phone, internet)</t>
  </si>
  <si>
    <t>Equipment maintenance</t>
  </si>
  <si>
    <t xml:space="preserve">Office supplies (stationery, …) </t>
  </si>
  <si>
    <t>IT equipment</t>
  </si>
  <si>
    <t>EntryMedExm</t>
  </si>
  <si>
    <t>Indirect costs (7%)</t>
  </si>
  <si>
    <t>other direct costs (translation/transportation)</t>
  </si>
  <si>
    <t>Staff salaries</t>
  </si>
  <si>
    <t>Cost Recovery</t>
  </si>
  <si>
    <t>Baseline &amp; Endline study</t>
  </si>
  <si>
    <t>Totals</t>
  </si>
  <si>
    <t>Annex D - PBF Project Budget</t>
  </si>
  <si>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</si>
  <si>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</si>
  <si>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</si>
  <si>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</si>
  <si>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</si>
  <si>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</si>
  <si>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</si>
  <si>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</si>
  <si>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</si>
  <si>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</si>
  <si>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</si>
  <si>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</si>
  <si>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</si>
  <si>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</si>
  <si>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</si>
  <si>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</si>
  <si>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</si>
  <si>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Output 2.2</t>
  </si>
  <si>
    <t>Output 2.3</t>
  </si>
  <si>
    <t>Additional Costs</t>
  </si>
  <si>
    <t>Additional Cost Totals from Table 1</t>
  </si>
  <si>
    <t xml:space="preserve">Subtotal </t>
  </si>
  <si>
    <t>7% Indirect Costs</t>
  </si>
  <si>
    <t>Expenditure (70%)</t>
  </si>
  <si>
    <t>Expenditure (100%)</t>
  </si>
  <si>
    <t>Expenditure (40%)</t>
  </si>
  <si>
    <t>CSO Network event 3 (OHCHR)</t>
  </si>
  <si>
    <t>Direct granting of the Institute for Strategic Initiatives (IPIS) for the organisation of dialogues and meetings for the strengthening of cross-river engagement and productive interaction for thematic collaboration platforms in a non-formal setting with experts from the working groups. (UNDP)</t>
  </si>
  <si>
    <t>CSO Network event 4 (OHCHR)</t>
  </si>
  <si>
    <t>27-28 July 2023</t>
  </si>
  <si>
    <t>30-31 Oct 2023</t>
  </si>
  <si>
    <t>Wshop Hate speech (inter-institutional ToT)</t>
  </si>
  <si>
    <t>15-16 Jun 2023</t>
  </si>
  <si>
    <t>Law enforcement training</t>
  </si>
  <si>
    <t>16-17 Oct 2023</t>
  </si>
  <si>
    <t>WG on Guide on HC and HS (1st meeting)</t>
  </si>
  <si>
    <t>16-19 Jun 2023</t>
  </si>
  <si>
    <t>Three CSO actions to counter Hate Speech (LB)</t>
  </si>
  <si>
    <t>Training on Advocacy against Hate Speech</t>
  </si>
  <si>
    <t>8-9 Nov 2023</t>
  </si>
  <si>
    <t>Print Banners 'No to Hate Speech'</t>
  </si>
  <si>
    <t>1-3 Nov 2023</t>
  </si>
  <si>
    <t>Initial workshop with school staff</t>
  </si>
  <si>
    <t xml:space="preserve">Two consultants </t>
  </si>
  <si>
    <t>until Aug 2024</t>
  </si>
  <si>
    <t>Expenditure (15%)</t>
  </si>
  <si>
    <t>A.2.3.2</t>
  </si>
  <si>
    <t>International Consultant</t>
  </si>
  <si>
    <t>Coaching events with partners (DSA+Flight for consultant)</t>
  </si>
  <si>
    <t>Until Aug 2024</t>
  </si>
  <si>
    <t>26-29 Jun 2023</t>
  </si>
  <si>
    <t>1st virtual meeting LB+RB</t>
  </si>
  <si>
    <t xml:space="preserve">2nd virtual meeting LB+RB </t>
  </si>
  <si>
    <t xml:space="preserve">Painting UDHR 75 Murals in LB and RB </t>
  </si>
  <si>
    <t>Communications (awareness) consultancies</t>
  </si>
  <si>
    <t>Oct-Dec 2023</t>
  </si>
  <si>
    <t>Human Rights online Quiz (including promotion)</t>
  </si>
  <si>
    <t>Advocacy Consultant (OHCHR)</t>
  </si>
  <si>
    <t>M&amp;E National Consultant (UNW)</t>
  </si>
  <si>
    <t>support costs, UNDP services</t>
  </si>
  <si>
    <t>M&amp;E consultant</t>
  </si>
  <si>
    <t>UNW</t>
  </si>
  <si>
    <t>actual</t>
  </si>
  <si>
    <t>committed</t>
  </si>
  <si>
    <t xml:space="preserve"> non-activity</t>
  </si>
  <si>
    <t>Expenditure (20%)</t>
  </si>
  <si>
    <t>Expenditure (75%)</t>
  </si>
  <si>
    <t>Expenditure (30%)</t>
  </si>
  <si>
    <t xml:space="preserve">OHCHR </t>
  </si>
  <si>
    <t>Expenditure  (30%)</t>
  </si>
  <si>
    <t xml:space="preserve">Expenditure </t>
  </si>
  <si>
    <t>Expenditure (25%)</t>
  </si>
  <si>
    <t>Expenditure (10%)</t>
  </si>
  <si>
    <t>Expenditure (50%)_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</si>
</sst>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00"/>
    <numFmt numFmtId="165" formatCode="_([$$-409]* #,##0.00_);_([$$-409]* \(#,##0.00\);_([$$-409]* &quot;-&quot;??_);_(@_)"/>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8"/>
      <name val="Calibri"/>
      <family val="2"/>
      <scheme val="minor"/>
    </font>
    <font>
      <b/>
      <sz val="10"/>
      <color theme="1"/>
      <name val="Calibri"/>
      <family val="2"/>
      <scheme val="minor"/>
    </font>
    <font>
      <b/>
      <sz val="24"/>
      <color rgb="FF00B0F0"/>
      <name val="Calibri"/>
      <family val="2"/>
      <scheme val="minor"/>
    </font>
    <font>
      <b/>
      <sz val="36"/>
      <color theme="1"/>
      <name val="Calibri"/>
      <family val="2"/>
      <scheme val="minor"/>
    </font>
    <font>
      <sz val="36"/>
      <color theme="1"/>
      <name val="Calibri"/>
      <family val="2"/>
      <scheme val="minor"/>
    </font>
    <font>
      <b/>
      <sz val="12"/>
      <color theme="1"/>
      <name val="Calibri"/>
      <family val="2"/>
    </font>
    <font>
      <sz val="12"/>
      <color theme="1"/>
      <name val="Calibri"/>
      <family val="2"/>
    </font>
    <font>
      <b/>
      <sz val="14"/>
      <color theme="1"/>
      <name val="Calibri"/>
      <family val="2"/>
      <scheme val="minor"/>
    </font>
    <font>
      <b/>
      <sz val="12"/>
      <color theme="1"/>
      <name val="Calibri"/>
      <family val="2"/>
      <scheme val="minor"/>
    </font>
    <font>
      <b/>
      <sz val="11"/>
      <color rgb="FF000000"/>
      <name val="Calibri"/>
      <charset val="1"/>
    </font>
    <font>
      <b/>
      <sz val="11"/>
      <color rgb="FF000000"/>
      <name val="Calibri"/>
      <family val="2"/>
    </font>
    <font>
      <b/>
      <sz val="11"/>
      <color rgb="FF000000"/>
      <name val="Calibri"/>
    </font>
    <font>
      <sz val="11"/>
      <color rgb="FF000000"/>
      <name val="Calibri"/>
      <family val="2"/>
    </font>
    <font>
      <sz val="11"/>
      <color rgb="FF000000"/>
      <name val="Calibri"/>
    </font>
    <font>
      <sz val="12"/>
      <color rgb="FF000000"/>
      <name val="Calibri"/>
      <family val="2"/>
    </font>
    <font>
      <b/>
      <sz val="12"/>
      <color rgb="FF000000"/>
      <name val="Calibri"/>
      <family val="2"/>
    </font>
    <font>
      <b/>
      <sz val="16"/>
      <color theme="1"/>
      <name val="Calibri"/>
      <family val="2"/>
      <scheme val="minor"/>
    </font>
    <font>
      <b/>
      <sz val="14"/>
      <color rgb="FF707070"/>
      <name val="Arial"/>
      <charset val="1"/>
    </font>
    <font>
      <b/>
      <sz val="12"/>
      <color theme="0" tint="-0.499984740745262"/>
      <name val="Calibri"/>
      <family val="2"/>
      <scheme val="minor"/>
    </font>
    <font>
      <sz val="11"/>
      <color rgb="FF444444"/>
      <name val="Calibri"/>
      <family val="2"/>
      <charset val="1"/>
    </font>
    <font>
      <sz val="11"/>
      <color rgb="FF000000"/>
      <name val="Calibri"/>
      <charset val="1"/>
    </font>
    <font>
      <b/>
      <sz val="12"/>
      <color rgb="FF000000"/>
      <name val="Calibri"/>
      <scheme val="minor"/>
    </font>
    <font>
      <b/>
      <i/>
      <sz val="12"/>
      <color rgb="FF000000"/>
      <name val="Calibri"/>
      <scheme val="minor"/>
    </font>
  </fonts>
  <fills count="16">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CCCC"/>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rgb="FFB8CCE4"/>
        <bgColor rgb="FF000000"/>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E699"/>
        <bgColor rgb="FF000000"/>
      </patternFill>
    </fill>
    <fill>
      <patternFill patternType="solid">
        <fgColor theme="4"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rgb="FF000000"/>
      </bottom>
      <diagonal/>
    </border>
    <border>
      <left style="medium">
        <color indexed="64"/>
      </left>
      <right style="thin">
        <color indexed="64"/>
      </right>
      <top/>
      <bottom/>
      <diagonal/>
    </border>
    <border>
      <left style="thin">
        <color indexed="64"/>
      </left>
      <right style="thin">
        <color indexed="64"/>
      </right>
      <top/>
      <bottom style="medium">
        <color rgb="FF000000"/>
      </bottom>
      <diagonal/>
    </border>
    <border>
      <left/>
      <right style="medium">
        <color indexed="64"/>
      </right>
      <top/>
      <bottom/>
      <diagonal/>
    </border>
    <border>
      <left style="thin">
        <color indexed="64"/>
      </left>
      <right/>
      <top/>
      <bottom/>
      <diagonal/>
    </border>
    <border>
      <left style="thin">
        <color rgb="FF000000"/>
      </left>
      <right/>
      <top style="thin">
        <color rgb="FF000000"/>
      </top>
      <bottom style="thin">
        <color rgb="FF000000"/>
      </bottom>
      <diagonal/>
    </border>
  </borders>
  <cellStyleXfs count="2">
    <xf numFmtId="0" fontId="0" fillId="0" borderId="0"/>
    <xf numFmtId="44" fontId="1" fillId="0" borderId="0" applyFont="0" applyFill="0" applyBorder="0" applyAlignment="0" applyProtection="0"/>
  </cellStyleXfs>
  <cellXfs count="264">
    <xf numFmtId="0" fontId="0" fillId="0" borderId="0" xfId="0"/>
    <xf numFmtId="0" fontId="0" fillId="0" borderId="1" xfId="0" applyBorder="1"/>
    <xf numFmtId="0" fontId="0" fillId="0" borderId="6" xfId="0" applyBorder="1"/>
    <xf numFmtId="0" fontId="0" fillId="0" borderId="7" xfId="0" applyBorder="1"/>
    <xf numFmtId="0" fontId="0" fillId="0" borderId="1" xfId="0" applyBorder="1" applyAlignment="1">
      <alignment horizontal="center"/>
    </xf>
    <xf numFmtId="0" fontId="0" fillId="0" borderId="10" xfId="0" applyBorder="1" applyAlignment="1">
      <alignment horizontal="center"/>
    </xf>
    <xf numFmtId="0" fontId="0" fillId="0" borderId="10" xfId="0" applyBorder="1"/>
    <xf numFmtId="0" fontId="0" fillId="0" borderId="6" xfId="0" applyBorder="1" applyAlignment="1">
      <alignment horizontal="center"/>
    </xf>
    <xf numFmtId="0" fontId="0" fillId="0" borderId="5" xfId="0" applyBorder="1" applyAlignment="1">
      <alignment horizontal="center"/>
    </xf>
    <xf numFmtId="164" fontId="0" fillId="0" borderId="15" xfId="0" applyNumberFormat="1" applyBorder="1"/>
    <xf numFmtId="164" fontId="0" fillId="5" borderId="6" xfId="0" applyNumberFormat="1" applyFill="1" applyBorder="1"/>
    <xf numFmtId="0" fontId="0" fillId="0" borderId="6" xfId="0" applyBorder="1" applyAlignment="1">
      <alignment horizontal="right"/>
    </xf>
    <xf numFmtId="164" fontId="0" fillId="0" borderId="17" xfId="0" applyNumberFormat="1" applyBorder="1"/>
    <xf numFmtId="15" fontId="0" fillId="0" borderId="10" xfId="0" applyNumberFormat="1" applyBorder="1"/>
    <xf numFmtId="0" fontId="0" fillId="6" borderId="0" xfId="0" applyFill="1"/>
    <xf numFmtId="0" fontId="0" fillId="6" borderId="9" xfId="0" applyFill="1" applyBorder="1"/>
    <xf numFmtId="0" fontId="0" fillId="3" borderId="0" xfId="0" applyFill="1"/>
    <xf numFmtId="0" fontId="0" fillId="3" borderId="9" xfId="0" applyFill="1" applyBorder="1"/>
    <xf numFmtId="0" fontId="0" fillId="7" borderId="0" xfId="0" applyFill="1"/>
    <xf numFmtId="0" fontId="0" fillId="7" borderId="13" xfId="0" applyFill="1" applyBorder="1"/>
    <xf numFmtId="0" fontId="0" fillId="0" borderId="11" xfId="0" applyBorder="1"/>
    <xf numFmtId="0" fontId="3" fillId="0" borderId="0" xfId="0" applyFont="1" applyAlignment="1">
      <alignment wrapText="1"/>
    </xf>
    <xf numFmtId="0" fontId="7" fillId="0" borderId="0" xfId="0" applyFont="1" applyAlignment="1">
      <alignment wrapText="1"/>
    </xf>
    <xf numFmtId="0" fontId="8" fillId="0" borderId="0" xfId="0" applyFont="1" applyAlignment="1">
      <alignment wrapText="1"/>
    </xf>
    <xf numFmtId="44" fontId="9" fillId="9" borderId="0" xfId="1" applyFont="1" applyFill="1" applyBorder="1" applyAlignment="1" applyProtection="1">
      <alignment vertical="center" wrapText="1"/>
    </xf>
    <xf numFmtId="0" fontId="10" fillId="0" borderId="0" xfId="0" applyFont="1" applyAlignment="1">
      <alignment vertical="center" wrapText="1"/>
    </xf>
    <xf numFmtId="0" fontId="11" fillId="0" borderId="0" xfId="0" applyFont="1" applyAlignment="1">
      <alignment wrapText="1"/>
    </xf>
    <xf numFmtId="0" fontId="12" fillId="9" borderId="0" xfId="0" applyFont="1" applyFill="1" applyAlignment="1">
      <alignment horizontal="left" wrapText="1"/>
    </xf>
    <xf numFmtId="44" fontId="12" fillId="2" borderId="9" xfId="1" applyFont="1" applyFill="1" applyBorder="1" applyAlignment="1" applyProtection="1">
      <alignment horizontal="center" vertical="center" wrapText="1"/>
      <protection locked="0"/>
    </xf>
    <xf numFmtId="0" fontId="12" fillId="2" borderId="9" xfId="0" applyFont="1" applyFill="1" applyBorder="1" applyAlignment="1">
      <alignment horizontal="center" vertical="center" wrapText="1"/>
    </xf>
    <xf numFmtId="0" fontId="12" fillId="2" borderId="6" xfId="0" applyFont="1" applyFill="1" applyBorder="1" applyAlignment="1">
      <alignment horizontal="left" wrapText="1"/>
    </xf>
    <xf numFmtId="44" fontId="12" fillId="2" borderId="6" xfId="0" applyNumberFormat="1" applyFont="1" applyFill="1" applyBorder="1" applyAlignment="1">
      <alignment horizontal="center" wrapText="1"/>
    </xf>
    <xf numFmtId="44" fontId="12" fillId="2" borderId="6" xfId="0" applyNumberFormat="1" applyFont="1" applyFill="1" applyBorder="1" applyAlignment="1">
      <alignment wrapText="1"/>
    </xf>
    <xf numFmtId="0" fontId="10" fillId="2" borderId="10" xfId="0" applyFont="1" applyFill="1" applyBorder="1" applyAlignment="1">
      <alignment vertical="center" wrapText="1"/>
    </xf>
    <xf numFmtId="0" fontId="13" fillId="0" borderId="0" xfId="0" applyFont="1" applyProtection="1">
      <protection locked="0"/>
    </xf>
    <xf numFmtId="44" fontId="3" fillId="9" borderId="10" xfId="1" applyFont="1" applyFill="1" applyBorder="1" applyAlignment="1" applyProtection="1">
      <alignment horizontal="center" vertical="center" wrapText="1"/>
      <protection locked="0"/>
    </xf>
    <xf numFmtId="44" fontId="12" fillId="2" borderId="10" xfId="0" applyNumberFormat="1" applyFont="1" applyFill="1" applyBorder="1" applyAlignment="1">
      <alignment wrapText="1"/>
    </xf>
    <xf numFmtId="0" fontId="10" fillId="2" borderId="1" xfId="0" applyFont="1" applyFill="1" applyBorder="1" applyAlignment="1">
      <alignment vertical="center" wrapText="1"/>
    </xf>
    <xf numFmtId="44" fontId="3" fillId="0" borderId="1" xfId="0" applyNumberFormat="1" applyFont="1" applyBorder="1" applyAlignment="1" applyProtection="1">
      <alignment wrapText="1"/>
      <protection locked="0"/>
    </xf>
    <xf numFmtId="44" fontId="3" fillId="9" borderId="1" xfId="1" applyFont="1" applyFill="1" applyBorder="1" applyAlignment="1" applyProtection="1">
      <alignment horizontal="center" vertical="center" wrapText="1"/>
      <protection locked="0"/>
    </xf>
    <xf numFmtId="44" fontId="12" fillId="2" borderId="1" xfId="0" applyNumberFormat="1" applyFont="1" applyFill="1" applyBorder="1" applyAlignment="1">
      <alignment wrapText="1"/>
    </xf>
    <xf numFmtId="8" fontId="14" fillId="10" borderId="1" xfId="0" applyNumberFormat="1" applyFont="1" applyFill="1" applyBorder="1" applyAlignment="1" applyProtection="1">
      <alignment wrapText="1"/>
      <protection locked="0"/>
    </xf>
    <xf numFmtId="0" fontId="10" fillId="2" borderId="1" xfId="0" applyFont="1" applyFill="1" applyBorder="1" applyAlignment="1" applyProtection="1">
      <alignment vertical="center" wrapText="1"/>
      <protection locked="0"/>
    </xf>
    <xf numFmtId="44" fontId="12" fillId="11" borderId="1" xfId="1" applyFont="1" applyFill="1" applyBorder="1" applyAlignment="1" applyProtection="1">
      <alignment wrapText="1"/>
    </xf>
    <xf numFmtId="44" fontId="12" fillId="11" borderId="1" xfId="1" applyFont="1" applyFill="1" applyBorder="1" applyAlignment="1">
      <alignment wrapText="1"/>
    </xf>
    <xf numFmtId="44" fontId="12" fillId="2" borderId="19" xfId="0" applyNumberFormat="1" applyFont="1" applyFill="1" applyBorder="1" applyAlignment="1">
      <alignment wrapText="1"/>
    </xf>
    <xf numFmtId="0" fontId="3" fillId="9" borderId="0" xfId="0" applyFont="1" applyFill="1" applyAlignment="1">
      <alignment wrapText="1"/>
    </xf>
    <xf numFmtId="44" fontId="12" fillId="9" borderId="19" xfId="1" applyFont="1" applyFill="1" applyBorder="1" applyAlignment="1" applyProtection="1">
      <alignment wrapText="1"/>
    </xf>
    <xf numFmtId="44" fontId="12" fillId="9" borderId="20" xfId="1" applyFont="1" applyFill="1" applyBorder="1" applyAlignment="1">
      <alignment wrapText="1"/>
    </xf>
    <xf numFmtId="44" fontId="12" fillId="9" borderId="20" xfId="0" applyNumberFormat="1" applyFont="1" applyFill="1" applyBorder="1" applyAlignment="1">
      <alignment wrapText="1"/>
    </xf>
    <xf numFmtId="44" fontId="3" fillId="0" borderId="10" xfId="0" applyNumberFormat="1" applyFont="1" applyBorder="1" applyAlignment="1" applyProtection="1">
      <alignment wrapText="1"/>
      <protection locked="0"/>
    </xf>
    <xf numFmtId="8" fontId="15" fillId="10" borderId="1" xfId="0" applyNumberFormat="1" applyFont="1" applyFill="1" applyBorder="1" applyAlignment="1" applyProtection="1">
      <alignment wrapText="1"/>
      <protection locked="0"/>
    </xf>
    <xf numFmtId="44" fontId="12" fillId="9" borderId="21" xfId="0" applyNumberFormat="1" applyFont="1" applyFill="1" applyBorder="1" applyAlignment="1">
      <alignment wrapText="1"/>
    </xf>
    <xf numFmtId="0" fontId="12" fillId="9" borderId="11" xfId="0" applyFont="1" applyFill="1" applyBorder="1" applyAlignment="1">
      <alignment horizontal="left" wrapText="1"/>
    </xf>
    <xf numFmtId="0" fontId="12" fillId="9" borderId="22" xfId="0" applyFont="1" applyFill="1" applyBorder="1" applyAlignment="1">
      <alignment horizontal="left" wrapText="1"/>
    </xf>
    <xf numFmtId="0" fontId="12" fillId="9" borderId="13" xfId="0" applyFont="1" applyFill="1" applyBorder="1" applyAlignment="1">
      <alignment horizontal="left" wrapText="1"/>
    </xf>
    <xf numFmtId="44" fontId="12" fillId="9" borderId="20" xfId="1" applyFont="1" applyFill="1" applyBorder="1" applyAlignment="1" applyProtection="1">
      <alignment wrapText="1"/>
    </xf>
    <xf numFmtId="44" fontId="3" fillId="2" borderId="10" xfId="0" applyNumberFormat="1" applyFont="1" applyFill="1" applyBorder="1" applyAlignment="1" applyProtection="1">
      <alignment wrapText="1"/>
      <protection locked="0"/>
    </xf>
    <xf numFmtId="0" fontId="12" fillId="2" borderId="26" xfId="0" applyFont="1" applyFill="1" applyBorder="1" applyAlignment="1">
      <alignment horizontal="center" wrapText="1"/>
    </xf>
    <xf numFmtId="0" fontId="9" fillId="2" borderId="16" xfId="0" applyFont="1" applyFill="1" applyBorder="1" applyAlignment="1">
      <alignment vertical="center" wrapText="1"/>
    </xf>
    <xf numFmtId="44" fontId="3" fillId="2" borderId="10" xfId="0" applyNumberFormat="1" applyFont="1" applyFill="1" applyBorder="1" applyAlignment="1">
      <alignment wrapText="1"/>
    </xf>
    <xf numFmtId="44" fontId="12" fillId="2" borderId="15" xfId="0" applyNumberFormat="1" applyFont="1" applyFill="1" applyBorder="1" applyAlignment="1">
      <alignment wrapText="1"/>
    </xf>
    <xf numFmtId="44" fontId="12" fillId="2" borderId="29" xfId="0" applyNumberFormat="1" applyFont="1" applyFill="1" applyBorder="1" applyAlignment="1">
      <alignment wrapText="1"/>
    </xf>
    <xf numFmtId="0" fontId="9" fillId="2" borderId="16" xfId="0" applyFont="1" applyFill="1" applyBorder="1" applyAlignment="1" applyProtection="1">
      <alignment vertical="center" wrapText="1"/>
      <protection locked="0"/>
    </xf>
    <xf numFmtId="44" fontId="3" fillId="9" borderId="0" xfId="1" applyFont="1" applyFill="1" applyBorder="1" applyAlignment="1" applyProtection="1">
      <alignment vertical="center" wrapText="1"/>
      <protection locked="0"/>
    </xf>
    <xf numFmtId="44" fontId="3" fillId="9" borderId="0" xfId="1" applyFont="1" applyFill="1" applyBorder="1" applyAlignment="1" applyProtection="1">
      <alignment vertical="center" wrapText="1"/>
    </xf>
    <xf numFmtId="44" fontId="3" fillId="2" borderId="1" xfId="0" applyNumberFormat="1" applyFont="1" applyFill="1" applyBorder="1" applyAlignment="1">
      <alignment wrapText="1"/>
    </xf>
    <xf numFmtId="44" fontId="3" fillId="2" borderId="16" xfId="1" applyFont="1" applyFill="1" applyBorder="1" applyAlignment="1" applyProtection="1">
      <alignment wrapText="1"/>
    </xf>
    <xf numFmtId="44" fontId="3" fillId="2" borderId="1" xfId="1" applyFont="1" applyFill="1" applyBorder="1" applyAlignment="1">
      <alignment wrapText="1"/>
    </xf>
    <xf numFmtId="44" fontId="3" fillId="2" borderId="29" xfId="0" applyNumberFormat="1" applyFont="1" applyFill="1" applyBorder="1" applyAlignment="1">
      <alignment wrapText="1"/>
    </xf>
    <xf numFmtId="0" fontId="3" fillId="2" borderId="5" xfId="0" applyFont="1" applyFill="1" applyBorder="1" applyAlignment="1">
      <alignment wrapText="1"/>
    </xf>
    <xf numFmtId="44" fontId="3" fillId="2" borderId="6" xfId="0" applyNumberFormat="1" applyFont="1" applyFill="1" applyBorder="1" applyAlignment="1">
      <alignment wrapText="1"/>
    </xf>
    <xf numFmtId="44" fontId="3" fillId="2" borderId="7" xfId="0" applyNumberFormat="1" applyFont="1" applyFill="1" applyBorder="1" applyAlignment="1">
      <alignment wrapText="1"/>
    </xf>
    <xf numFmtId="44" fontId="12" fillId="9" borderId="0" xfId="0" applyNumberFormat="1" applyFont="1" applyFill="1" applyAlignment="1">
      <alignment vertical="center" wrapText="1"/>
    </xf>
    <xf numFmtId="44" fontId="3" fillId="9" borderId="0" xfId="0" applyNumberFormat="1" applyFont="1" applyFill="1" applyAlignment="1">
      <alignment vertical="center" wrapText="1"/>
    </xf>
    <xf numFmtId="0" fontId="12" fillId="2" borderId="30" xfId="0" applyFont="1" applyFill="1" applyBorder="1" applyAlignment="1">
      <alignment wrapText="1"/>
    </xf>
    <xf numFmtId="44" fontId="12" fillId="2" borderId="31" xfId="0" applyNumberFormat="1" applyFont="1" applyFill="1" applyBorder="1" applyAlignment="1">
      <alignment wrapText="1"/>
    </xf>
    <xf numFmtId="44" fontId="12" fillId="2" borderId="17" xfId="0" applyNumberFormat="1" applyFont="1" applyFill="1" applyBorder="1" applyAlignment="1">
      <alignment wrapText="1"/>
    </xf>
    <xf numFmtId="44" fontId="12" fillId="0" borderId="0" xfId="0" applyNumberFormat="1" applyFont="1" applyAlignment="1">
      <alignment wrapText="1"/>
    </xf>
    <xf numFmtId="0" fontId="12" fillId="0" borderId="0" xfId="0" applyFont="1" applyAlignment="1">
      <alignment horizontal="center" vertical="center" wrapText="1"/>
    </xf>
    <xf numFmtId="44" fontId="10" fillId="0" borderId="0" xfId="1" applyFont="1" applyFill="1" applyBorder="1" applyAlignment="1">
      <alignment horizontal="right" vertical="center" wrapText="1"/>
    </xf>
    <xf numFmtId="0" fontId="3" fillId="9" borderId="0" xfId="0" applyFont="1" applyFill="1" applyAlignment="1">
      <alignment horizontal="center" vertical="center" wrapText="1"/>
    </xf>
    <xf numFmtId="0" fontId="12" fillId="2" borderId="19" xfId="0" applyFont="1" applyFill="1" applyBorder="1" applyAlignment="1">
      <alignment horizontal="left" wrapText="1"/>
    </xf>
    <xf numFmtId="0" fontId="12" fillId="2" borderId="20" xfId="0" applyFont="1" applyFill="1" applyBorder="1" applyAlignment="1">
      <alignment horizontal="left" wrapText="1"/>
    </xf>
    <xf numFmtId="0" fontId="12" fillId="2" borderId="21" xfId="0" applyFont="1" applyFill="1" applyBorder="1" applyAlignment="1">
      <alignment horizontal="left" wrapText="1"/>
    </xf>
    <xf numFmtId="0" fontId="0" fillId="0" borderId="32" xfId="0" applyBorder="1"/>
    <xf numFmtId="164" fontId="0" fillId="0" borderId="33" xfId="0" applyNumberFormat="1" applyBorder="1"/>
    <xf numFmtId="164" fontId="0" fillId="0" borderId="34" xfId="0" applyNumberFormat="1" applyBorder="1"/>
    <xf numFmtId="0" fontId="0" fillId="0" borderId="10" xfId="0" applyBorder="1" applyAlignment="1">
      <alignment wrapText="1"/>
    </xf>
    <xf numFmtId="0" fontId="0" fillId="0" borderId="36" xfId="0" applyBorder="1" applyAlignment="1">
      <alignment horizontal="center"/>
    </xf>
    <xf numFmtId="0" fontId="0" fillId="0" borderId="37" xfId="0" applyBorder="1"/>
    <xf numFmtId="164" fontId="0" fillId="0" borderId="37" xfId="0" applyNumberFormat="1" applyBorder="1"/>
    <xf numFmtId="164" fontId="0" fillId="0" borderId="38" xfId="0" applyNumberFormat="1" applyBorder="1"/>
    <xf numFmtId="0" fontId="0" fillId="0" borderId="1" xfId="0" applyBorder="1" applyAlignment="1">
      <alignment wrapText="1"/>
    </xf>
    <xf numFmtId="4" fontId="0" fillId="0" borderId="0" xfId="0" applyNumberFormat="1"/>
    <xf numFmtId="15" fontId="0" fillId="0" borderId="33" xfId="0" applyNumberFormat="1" applyBorder="1" applyAlignment="1">
      <alignment wrapText="1"/>
    </xf>
    <xf numFmtId="164" fontId="0" fillId="0" borderId="20" xfId="0" applyNumberFormat="1" applyBorder="1"/>
    <xf numFmtId="165" fontId="0" fillId="0" borderId="28" xfId="0" applyNumberFormat="1" applyBorder="1"/>
    <xf numFmtId="165" fontId="16" fillId="0" borderId="35" xfId="0" applyNumberFormat="1" applyFont="1" applyBorder="1" applyAlignment="1">
      <alignment wrapText="1"/>
    </xf>
    <xf numFmtId="15" fontId="0" fillId="0" borderId="1" xfId="0" applyNumberFormat="1" applyBorder="1" applyAlignment="1">
      <alignment wrapText="1"/>
    </xf>
    <xf numFmtId="0" fontId="0" fillId="0" borderId="39" xfId="0" applyBorder="1" applyAlignment="1">
      <alignment horizontal="center"/>
    </xf>
    <xf numFmtId="0" fontId="0" fillId="0" borderId="26" xfId="0" applyBorder="1"/>
    <xf numFmtId="0" fontId="0" fillId="0" borderId="40" xfId="0" applyBorder="1"/>
    <xf numFmtId="0" fontId="0" fillId="0" borderId="41" xfId="0" applyBorder="1"/>
    <xf numFmtId="4" fontId="0" fillId="0" borderId="41" xfId="0" applyNumberFormat="1" applyBorder="1"/>
    <xf numFmtId="0" fontId="0" fillId="0" borderId="42" xfId="0" applyBorder="1"/>
    <xf numFmtId="0" fontId="11" fillId="0" borderId="0" xfId="0" applyFont="1" applyAlignment="1">
      <alignment horizontal="left" wrapText="1"/>
    </xf>
    <xf numFmtId="44" fontId="12" fillId="7" borderId="6" xfId="0" applyNumberFormat="1" applyFont="1" applyFill="1" applyBorder="1" applyAlignment="1">
      <alignment horizontal="center" wrapText="1"/>
    </xf>
    <xf numFmtId="44" fontId="3" fillId="7" borderId="1" xfId="0" applyNumberFormat="1" applyFont="1" applyFill="1" applyBorder="1" applyAlignment="1" applyProtection="1">
      <alignment wrapText="1"/>
      <protection locked="0"/>
    </xf>
    <xf numFmtId="44" fontId="12" fillId="6" borderId="6" xfId="0" applyNumberFormat="1" applyFont="1" applyFill="1" applyBorder="1" applyAlignment="1">
      <alignment horizontal="center" wrapText="1"/>
    </xf>
    <xf numFmtId="44" fontId="3" fillId="6" borderId="1" xfId="1" applyFont="1" applyFill="1" applyBorder="1" applyAlignment="1" applyProtection="1">
      <alignment horizontal="center" vertical="center" wrapText="1"/>
      <protection locked="0"/>
    </xf>
    <xf numFmtId="44" fontId="12" fillId="3" borderId="6" xfId="0" applyNumberFormat="1" applyFont="1" applyFill="1" applyBorder="1" applyAlignment="1">
      <alignment horizontal="center" wrapText="1"/>
    </xf>
    <xf numFmtId="44" fontId="12" fillId="9" borderId="33" xfId="1" applyFont="1" applyFill="1" applyBorder="1" applyAlignment="1" applyProtection="1">
      <alignment wrapText="1"/>
    </xf>
    <xf numFmtId="44" fontId="12" fillId="9" borderId="18" xfId="1" applyFont="1" applyFill="1" applyBorder="1" applyAlignment="1">
      <alignment wrapText="1"/>
    </xf>
    <xf numFmtId="44" fontId="12" fillId="9" borderId="18" xfId="0" applyNumberFormat="1" applyFont="1" applyFill="1" applyBorder="1" applyAlignment="1">
      <alignment wrapText="1"/>
    </xf>
    <xf numFmtId="0" fontId="12" fillId="13" borderId="5" xfId="0" applyFont="1" applyFill="1" applyBorder="1" applyAlignment="1">
      <alignment horizontal="left" wrapText="1"/>
    </xf>
    <xf numFmtId="0" fontId="10" fillId="13" borderId="14" xfId="0" applyFont="1" applyFill="1" applyBorder="1" applyAlignment="1">
      <alignment vertical="center" wrapText="1"/>
    </xf>
    <xf numFmtId="0" fontId="10" fillId="13" borderId="16" xfId="0" applyFont="1" applyFill="1" applyBorder="1" applyAlignment="1">
      <alignment vertical="center" wrapText="1"/>
    </xf>
    <xf numFmtId="0" fontId="10" fillId="13" borderId="16" xfId="0" applyFont="1" applyFill="1" applyBorder="1" applyAlignment="1" applyProtection="1">
      <alignment vertical="center" wrapText="1"/>
      <protection locked="0"/>
    </xf>
    <xf numFmtId="44" fontId="12" fillId="13" borderId="5" xfId="1" applyFont="1" applyFill="1" applyBorder="1" applyAlignment="1" applyProtection="1">
      <alignment wrapText="1"/>
    </xf>
    <xf numFmtId="44" fontId="12" fillId="7" borderId="6" xfId="1" applyFont="1" applyFill="1" applyBorder="1" applyAlignment="1">
      <alignment wrapText="1"/>
    </xf>
    <xf numFmtId="44" fontId="12" fillId="13" borderId="7" xfId="0" applyNumberFormat="1" applyFont="1" applyFill="1" applyBorder="1" applyAlignment="1">
      <alignment horizontal="center" wrapText="1"/>
    </xf>
    <xf numFmtId="44" fontId="12" fillId="13" borderId="15" xfId="0" applyNumberFormat="1" applyFont="1" applyFill="1" applyBorder="1" applyAlignment="1">
      <alignment wrapText="1"/>
    </xf>
    <xf numFmtId="44" fontId="12" fillId="13" borderId="29" xfId="0" applyNumberFormat="1" applyFont="1" applyFill="1" applyBorder="1" applyAlignment="1">
      <alignment wrapText="1"/>
    </xf>
    <xf numFmtId="15" fontId="0" fillId="0" borderId="19" xfId="0" applyNumberFormat="1" applyBorder="1"/>
    <xf numFmtId="164" fontId="0" fillId="0" borderId="35" xfId="0" applyNumberFormat="1" applyBorder="1"/>
    <xf numFmtId="9" fontId="0" fillId="0" borderId="37" xfId="0" applyNumberFormat="1" applyBorder="1"/>
    <xf numFmtId="0" fontId="17" fillId="0" borderId="37" xfId="0" applyFont="1" applyBorder="1"/>
    <xf numFmtId="15" fontId="0" fillId="0" borderId="1" xfId="0" applyNumberFormat="1" applyBorder="1"/>
    <xf numFmtId="8" fontId="18" fillId="14" borderId="1" xfId="0" applyNumberFormat="1" applyFont="1" applyFill="1" applyBorder="1" applyAlignment="1">
      <alignment wrapText="1"/>
    </xf>
    <xf numFmtId="0" fontId="18" fillId="14" borderId="10" xfId="0" applyFont="1" applyFill="1" applyBorder="1" applyAlignment="1">
      <alignment wrapText="1"/>
    </xf>
    <xf numFmtId="8" fontId="18" fillId="14" borderId="10" xfId="0" applyNumberFormat="1" applyFont="1" applyFill="1" applyBorder="1" applyAlignment="1">
      <alignment wrapText="1"/>
    </xf>
    <xf numFmtId="8" fontId="19" fillId="14" borderId="31" xfId="0" applyNumberFormat="1" applyFont="1" applyFill="1" applyBorder="1" applyAlignment="1">
      <alignment wrapText="1"/>
    </xf>
    <xf numFmtId="16" fontId="0" fillId="0" borderId="1" xfId="0" applyNumberFormat="1" applyBorder="1"/>
    <xf numFmtId="164" fontId="12" fillId="8" borderId="0" xfId="0" applyNumberFormat="1" applyFont="1" applyFill="1"/>
    <xf numFmtId="164" fontId="2" fillId="0" borderId="38" xfId="0" applyNumberFormat="1" applyFont="1" applyBorder="1"/>
    <xf numFmtId="0" fontId="0" fillId="0" borderId="0" xfId="0" applyAlignment="1">
      <alignment horizontal="right"/>
    </xf>
    <xf numFmtId="44" fontId="11" fillId="13" borderId="7" xfId="0" applyNumberFormat="1" applyFont="1" applyFill="1" applyBorder="1" applyAlignment="1">
      <alignment wrapText="1"/>
    </xf>
    <xf numFmtId="0" fontId="21" fillId="0" borderId="0" xfId="0" applyFont="1" applyAlignment="1">
      <alignment wrapText="1"/>
    </xf>
    <xf numFmtId="164" fontId="0" fillId="0" borderId="0" xfId="0" applyNumberFormat="1"/>
    <xf numFmtId="165" fontId="0" fillId="0" borderId="0" xfId="0" applyNumberFormat="1"/>
    <xf numFmtId="0" fontId="10" fillId="13" borderId="45" xfId="0" applyFont="1" applyFill="1" applyBorder="1" applyAlignment="1">
      <alignment vertical="center" wrapText="1"/>
    </xf>
    <xf numFmtId="44" fontId="3" fillId="7" borderId="9" xfId="0" applyNumberFormat="1" applyFont="1" applyFill="1" applyBorder="1" applyAlignment="1" applyProtection="1">
      <alignment wrapText="1"/>
      <protection locked="0"/>
    </xf>
    <xf numFmtId="44" fontId="12" fillId="13" borderId="47" xfId="0" applyNumberFormat="1" applyFont="1" applyFill="1" applyBorder="1" applyAlignment="1">
      <alignment wrapText="1"/>
    </xf>
    <xf numFmtId="0" fontId="0" fillId="0" borderId="7" xfId="0" applyBorder="1" applyAlignment="1">
      <alignment horizontal="center" vertical="center"/>
    </xf>
    <xf numFmtId="0" fontId="0" fillId="0" borderId="30" xfId="0" applyBorder="1" applyAlignment="1">
      <alignment horizontal="center" vertical="center"/>
    </xf>
    <xf numFmtId="44" fontId="12" fillId="6" borderId="31" xfId="1" applyFont="1" applyFill="1" applyBorder="1" applyAlignment="1">
      <alignment wrapText="1"/>
    </xf>
    <xf numFmtId="164" fontId="12" fillId="7" borderId="1" xfId="0" applyNumberFormat="1" applyFont="1" applyFill="1" applyBorder="1"/>
    <xf numFmtId="164" fontId="12" fillId="6" borderId="1" xfId="0" applyNumberFormat="1" applyFont="1" applyFill="1" applyBorder="1"/>
    <xf numFmtId="164" fontId="12" fillId="3" borderId="1" xfId="0" applyNumberFormat="1" applyFont="1" applyFill="1" applyBorder="1"/>
    <xf numFmtId="164" fontId="12" fillId="0" borderId="0" xfId="0" applyNumberFormat="1" applyFont="1"/>
    <xf numFmtId="164" fontId="22" fillId="0" borderId="0" xfId="0" applyNumberFormat="1" applyFont="1"/>
    <xf numFmtId="164" fontId="11" fillId="5" borderId="0" xfId="0" applyNumberFormat="1" applyFont="1" applyFill="1"/>
    <xf numFmtId="0" fontId="23" fillId="0" borderId="0" xfId="0" applyFont="1" applyAlignment="1">
      <alignment wrapText="1"/>
    </xf>
    <xf numFmtId="14" fontId="24" fillId="0" borderId="0" xfId="0" applyNumberFormat="1" applyFont="1"/>
    <xf numFmtId="0" fontId="0" fillId="0" borderId="35" xfId="0" applyBorder="1" applyAlignment="1">
      <alignment horizontal="center"/>
    </xf>
    <xf numFmtId="0" fontId="0" fillId="0" borderId="35" xfId="0" applyBorder="1" applyAlignment="1">
      <alignment wrapText="1"/>
    </xf>
    <xf numFmtId="15" fontId="0" fillId="0" borderId="35" xfId="0" applyNumberFormat="1" applyBorder="1" applyAlignment="1">
      <alignment wrapText="1"/>
    </xf>
    <xf numFmtId="0" fontId="24" fillId="0" borderId="35" xfId="0" applyFont="1" applyBorder="1"/>
    <xf numFmtId="0" fontId="24" fillId="0" borderId="35" xfId="0" applyFont="1" applyBorder="1" applyAlignment="1">
      <alignment wrapText="1"/>
    </xf>
    <xf numFmtId="0" fontId="0" fillId="0" borderId="35" xfId="0" applyBorder="1"/>
    <xf numFmtId="0" fontId="0" fillId="0" borderId="53" xfId="0" applyBorder="1"/>
    <xf numFmtId="0" fontId="0" fillId="0" borderId="46" xfId="0" applyBorder="1" applyAlignment="1">
      <alignment horizontal="center"/>
    </xf>
    <xf numFmtId="0" fontId="0" fillId="0" borderId="46" xfId="0" applyBorder="1" applyAlignment="1">
      <alignment wrapText="1"/>
    </xf>
    <xf numFmtId="16" fontId="0" fillId="0" borderId="19" xfId="0" applyNumberFormat="1" applyBorder="1"/>
    <xf numFmtId="44" fontId="0" fillId="0" borderId="37" xfId="0" applyNumberFormat="1" applyBorder="1"/>
    <xf numFmtId="14" fontId="24" fillId="0" borderId="35" xfId="0" applyNumberFormat="1" applyFont="1" applyBorder="1"/>
    <xf numFmtId="0" fontId="0" fillId="0" borderId="45" xfId="0" applyBorder="1" applyAlignment="1">
      <alignment horizontal="center"/>
    </xf>
    <xf numFmtId="0" fontId="0" fillId="0" borderId="9" xfId="0" applyBorder="1" applyAlignment="1">
      <alignment horizontal="center"/>
    </xf>
    <xf numFmtId="0" fontId="0" fillId="0" borderId="9" xfId="0" applyBorder="1"/>
    <xf numFmtId="0" fontId="0" fillId="0" borderId="47" xfId="0" applyBorder="1"/>
    <xf numFmtId="0" fontId="24" fillId="0" borderId="0" xfId="0" applyFont="1"/>
    <xf numFmtId="164" fontId="0" fillId="9" borderId="15" xfId="0" applyNumberFormat="1" applyFill="1" applyBorder="1"/>
    <xf numFmtId="165" fontId="0" fillId="9" borderId="28" xfId="0" applyNumberFormat="1" applyFill="1" applyBorder="1"/>
    <xf numFmtId="165" fontId="16" fillId="9" borderId="35" xfId="0" applyNumberFormat="1" applyFont="1" applyFill="1" applyBorder="1" applyAlignment="1">
      <alignment wrapText="1"/>
    </xf>
    <xf numFmtId="164" fontId="0" fillId="9" borderId="28" xfId="0" applyNumberFormat="1" applyFill="1" applyBorder="1"/>
    <xf numFmtId="164" fontId="0" fillId="9" borderId="35" xfId="0" applyNumberFormat="1" applyFill="1" applyBorder="1"/>
    <xf numFmtId="164" fontId="0" fillId="9" borderId="54" xfId="0" applyNumberFormat="1" applyFill="1" applyBorder="1"/>
    <xf numFmtId="165" fontId="0" fillId="9" borderId="15" xfId="0" applyNumberFormat="1" applyFill="1" applyBorder="1"/>
    <xf numFmtId="0" fontId="20" fillId="0" borderId="0" xfId="0" applyFont="1" applyAlignment="1">
      <alignment horizont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2" fillId="4" borderId="12" xfId="0" applyFont="1" applyFill="1" applyBorder="1" applyAlignment="1">
      <alignment horizontal="center"/>
    </xf>
    <xf numFmtId="0" fontId="2" fillId="4" borderId="3" xfId="0" applyFont="1" applyFill="1" applyBorder="1" applyAlignment="1">
      <alignment horizontal="center"/>
    </xf>
    <xf numFmtId="0" fontId="2" fillId="4" borderId="8" xfId="0" applyFont="1" applyFill="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vertical="top" wrapText="1"/>
    </xf>
    <xf numFmtId="0" fontId="0" fillId="0" borderId="1" xfId="0" applyBorder="1" applyAlignment="1">
      <alignment vertical="top" wrapText="1"/>
    </xf>
    <xf numFmtId="0" fontId="0" fillId="0" borderId="6" xfId="0" applyBorder="1" applyAlignment="1">
      <alignment vertical="top" wrapText="1"/>
    </xf>
    <xf numFmtId="164" fontId="5" fillId="7" borderId="1" xfId="0" applyNumberFormat="1" applyFont="1" applyFill="1" applyBorder="1" applyAlignment="1">
      <alignment horizontal="center" vertical="center"/>
    </xf>
    <xf numFmtId="164" fontId="5" fillId="7" borderId="6" xfId="0" applyNumberFormat="1" applyFont="1" applyFill="1" applyBorder="1" applyAlignment="1">
      <alignment horizontal="center" vertical="center"/>
    </xf>
    <xf numFmtId="164" fontId="5" fillId="6" borderId="1" xfId="0" applyNumberFormat="1" applyFont="1" applyFill="1" applyBorder="1" applyAlignment="1">
      <alignment horizontal="center" vertical="center"/>
    </xf>
    <xf numFmtId="164" fontId="5" fillId="6" borderId="6" xfId="0" applyNumberFormat="1" applyFont="1" applyFill="1" applyBorder="1" applyAlignment="1">
      <alignment horizontal="center" vertical="center"/>
    </xf>
    <xf numFmtId="164" fontId="5" fillId="3" borderId="1" xfId="0" applyNumberFormat="1" applyFont="1" applyFill="1" applyBorder="1" applyAlignment="1">
      <alignment horizontal="center" vertical="center"/>
    </xf>
    <xf numFmtId="164" fontId="5" fillId="3" borderId="6" xfId="0" applyNumberFormat="1" applyFont="1" applyFill="1" applyBorder="1" applyAlignment="1">
      <alignment horizontal="center" vertical="center"/>
    </xf>
    <xf numFmtId="164" fontId="5" fillId="0" borderId="1" xfId="0" applyNumberFormat="1" applyFont="1" applyBorder="1" applyAlignment="1">
      <alignment horizontal="center" vertical="center"/>
    </xf>
    <xf numFmtId="164" fontId="5" fillId="0" borderId="6" xfId="0" applyNumberFormat="1" applyFont="1" applyBorder="1" applyAlignment="1">
      <alignment horizontal="center" vertical="center"/>
    </xf>
    <xf numFmtId="0" fontId="0" fillId="0" borderId="49" xfId="0" applyBorder="1" applyAlignment="1">
      <alignment horizontal="center" vertical="center"/>
    </xf>
    <xf numFmtId="0" fontId="0" fillId="0" borderId="30" xfId="0" applyBorder="1" applyAlignment="1">
      <alignment horizontal="center" vertical="center"/>
    </xf>
    <xf numFmtId="0" fontId="0" fillId="0" borderId="48" xfId="0" applyBorder="1" applyAlignment="1">
      <alignment horizontal="center" vertical="center"/>
    </xf>
    <xf numFmtId="0" fontId="0" fillId="0" borderId="17" xfId="0" applyBorder="1" applyAlignment="1">
      <alignment horizontal="center" vertical="center"/>
    </xf>
    <xf numFmtId="164" fontId="5" fillId="7" borderId="9" xfId="0" applyNumberFormat="1" applyFont="1" applyFill="1" applyBorder="1" applyAlignment="1">
      <alignment horizontal="center" vertical="center" wrapText="1"/>
    </xf>
    <xf numFmtId="164" fontId="5" fillId="7" borderId="46" xfId="0" applyNumberFormat="1" applyFont="1" applyFill="1" applyBorder="1" applyAlignment="1">
      <alignment horizontal="center" vertical="center"/>
    </xf>
    <xf numFmtId="164" fontId="5" fillId="7" borderId="31" xfId="0" applyNumberFormat="1" applyFont="1" applyFill="1" applyBorder="1" applyAlignment="1">
      <alignment horizontal="center" vertical="center"/>
    </xf>
    <xf numFmtId="164" fontId="5" fillId="6" borderId="9" xfId="0" applyNumberFormat="1" applyFont="1" applyFill="1" applyBorder="1" applyAlignment="1">
      <alignment horizontal="center" vertical="center" wrapText="1"/>
    </xf>
    <xf numFmtId="164" fontId="5" fillId="6" borderId="46" xfId="0" applyNumberFormat="1" applyFont="1" applyFill="1" applyBorder="1" applyAlignment="1">
      <alignment horizontal="center" vertical="center"/>
    </xf>
    <xf numFmtId="164" fontId="5" fillId="6" borderId="31" xfId="0" applyNumberFormat="1" applyFont="1" applyFill="1" applyBorder="1" applyAlignment="1">
      <alignment horizontal="center" vertical="center"/>
    </xf>
    <xf numFmtId="164" fontId="5" fillId="3" borderId="9" xfId="0" applyNumberFormat="1" applyFont="1" applyFill="1" applyBorder="1" applyAlignment="1">
      <alignment horizontal="center" vertical="center"/>
    </xf>
    <xf numFmtId="164" fontId="5" fillId="3" borderId="46" xfId="0" applyNumberFormat="1" applyFont="1" applyFill="1" applyBorder="1" applyAlignment="1">
      <alignment horizontal="center" vertical="center"/>
    </xf>
    <xf numFmtId="164" fontId="5" fillId="3" borderId="31" xfId="0" applyNumberFormat="1" applyFont="1" applyFill="1" applyBorder="1" applyAlignment="1">
      <alignment horizontal="center" vertical="center"/>
    </xf>
    <xf numFmtId="164" fontId="5" fillId="0" borderId="9" xfId="0" applyNumberFormat="1" applyFont="1" applyBorder="1" applyAlignment="1">
      <alignment horizontal="center" vertical="center"/>
    </xf>
    <xf numFmtId="164" fontId="5" fillId="0" borderId="46" xfId="0" applyNumberFormat="1" applyFont="1" applyBorder="1" applyAlignment="1">
      <alignment horizontal="center" vertical="center"/>
    </xf>
    <xf numFmtId="164" fontId="5" fillId="0" borderId="31" xfId="0" applyNumberFormat="1" applyFont="1" applyBorder="1" applyAlignment="1">
      <alignment horizontal="center" vertical="center"/>
    </xf>
    <xf numFmtId="0" fontId="16" fillId="0" borderId="51" xfId="0" applyFont="1" applyBorder="1" applyAlignment="1">
      <alignment horizontal="center" vertical="center"/>
    </xf>
    <xf numFmtId="0" fontId="16" fillId="0" borderId="50" xfId="0" applyFont="1" applyBorder="1" applyAlignment="1">
      <alignment horizontal="center" vertical="center"/>
    </xf>
    <xf numFmtId="0" fontId="16" fillId="0" borderId="46" xfId="0" applyFont="1" applyBorder="1" applyAlignment="1">
      <alignment horizontal="center" vertical="center" wrapText="1"/>
    </xf>
    <xf numFmtId="0" fontId="16" fillId="0" borderId="52" xfId="0" applyFont="1" applyBorder="1" applyAlignment="1">
      <alignment horizontal="center" vertical="center" wrapText="1"/>
    </xf>
    <xf numFmtId="0" fontId="2" fillId="4" borderId="43" xfId="0" applyFont="1" applyFill="1" applyBorder="1" applyAlignment="1">
      <alignment horizontal="center"/>
    </xf>
    <xf numFmtId="0" fontId="2" fillId="4" borderId="44" xfId="0" applyFont="1" applyFill="1" applyBorder="1" applyAlignment="1">
      <alignment horizontal="center"/>
    </xf>
    <xf numFmtId="164" fontId="5" fillId="0" borderId="19" xfId="0" applyNumberFormat="1" applyFont="1" applyBorder="1" applyAlignment="1">
      <alignment horizontal="center" vertical="center"/>
    </xf>
    <xf numFmtId="0" fontId="2" fillId="0" borderId="8" xfId="0" applyFont="1" applyBorder="1" applyAlignment="1">
      <alignment horizontal="center"/>
    </xf>
    <xf numFmtId="0" fontId="0" fillId="0" borderId="9" xfId="0" applyBorder="1" applyAlignment="1">
      <alignment vertical="top" wrapText="1"/>
    </xf>
    <xf numFmtId="164" fontId="5" fillId="7" borderId="9" xfId="0" applyNumberFormat="1" applyFont="1" applyFill="1" applyBorder="1" applyAlignment="1">
      <alignment horizontal="center" vertical="center"/>
    </xf>
    <xf numFmtId="164" fontId="5" fillId="6" borderId="9" xfId="0" applyNumberFormat="1" applyFont="1" applyFill="1" applyBorder="1" applyAlignment="1">
      <alignment horizontal="center" vertical="center"/>
    </xf>
    <xf numFmtId="0" fontId="11" fillId="0" borderId="18" xfId="0" applyFont="1" applyBorder="1" applyAlignment="1">
      <alignment horizontal="left" wrapText="1"/>
    </xf>
    <xf numFmtId="0" fontId="25" fillId="12" borderId="36" xfId="0" applyFont="1" applyFill="1" applyBorder="1" applyAlignment="1">
      <alignment horizontal="center" wrapText="1"/>
    </xf>
    <xf numFmtId="0" fontId="12" fillId="12" borderId="43" xfId="0" applyFont="1" applyFill="1" applyBorder="1" applyAlignment="1">
      <alignment horizontal="center" wrapText="1"/>
    </xf>
    <xf numFmtId="0" fontId="12" fillId="12" borderId="44" xfId="0" applyFont="1" applyFill="1" applyBorder="1" applyAlignment="1">
      <alignment horizontal="center" wrapText="1"/>
    </xf>
    <xf numFmtId="0" fontId="12" fillId="2" borderId="27" xfId="0" applyFont="1" applyFill="1" applyBorder="1" applyAlignment="1" applyProtection="1">
      <alignment horizontal="center" wrapText="1"/>
      <protection locked="0"/>
    </xf>
    <xf numFmtId="0" fontId="12" fillId="2" borderId="10" xfId="0" applyFont="1" applyFill="1" applyBorder="1" applyAlignment="1" applyProtection="1">
      <alignment horizontal="center" wrapText="1"/>
      <protection locked="0"/>
    </xf>
    <xf numFmtId="0" fontId="12" fillId="2" borderId="28"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9" xfId="0" applyFont="1" applyFill="1" applyBorder="1" applyAlignment="1">
      <alignment horizontal="left" wrapText="1"/>
    </xf>
    <xf numFmtId="0" fontId="12" fillId="2" borderId="20" xfId="0" applyFont="1" applyFill="1" applyBorder="1" applyAlignment="1">
      <alignment horizontal="left" wrapText="1"/>
    </xf>
    <xf numFmtId="0" fontId="12" fillId="2" borderId="21" xfId="0" applyFont="1" applyFill="1" applyBorder="1" applyAlignment="1">
      <alignment horizontal="left" wrapText="1"/>
    </xf>
    <xf numFmtId="0" fontId="12" fillId="2" borderId="23" xfId="0" applyFont="1" applyFill="1" applyBorder="1" applyAlignment="1">
      <alignment horizontal="center" wrapText="1"/>
    </xf>
    <xf numFmtId="0" fontId="12" fillId="2" borderId="24" xfId="0" applyFont="1" applyFill="1" applyBorder="1" applyAlignment="1">
      <alignment horizontal="center" wrapText="1"/>
    </xf>
    <xf numFmtId="0" fontId="12" fillId="2" borderId="25" xfId="0" applyFont="1" applyFill="1" applyBorder="1" applyAlignment="1">
      <alignment horizontal="center" wrapText="1"/>
    </xf>
    <xf numFmtId="0" fontId="6" fillId="0" borderId="0" xfId="0" applyFont="1" applyAlignment="1">
      <alignment horizontal="left" vertical="top" wrapText="1"/>
    </xf>
    <xf numFmtId="0" fontId="12" fillId="12" borderId="19" xfId="0" applyFont="1" applyFill="1" applyBorder="1" applyAlignment="1">
      <alignment horizontal="left" wrapText="1"/>
    </xf>
    <xf numFmtId="0" fontId="12" fillId="12" borderId="20" xfId="0" applyFont="1" applyFill="1" applyBorder="1" applyAlignment="1">
      <alignment horizontal="left" wrapText="1"/>
    </xf>
    <xf numFmtId="0" fontId="12" fillId="12" borderId="21" xfId="0" applyFont="1" applyFill="1" applyBorder="1" applyAlignment="1">
      <alignment horizontal="left" wrapText="1"/>
    </xf>
    <xf numFmtId="164" fontId="0" fillId="9" borderId="55" xfId="0" applyNumberFormat="1" applyFill="1" applyBorder="1"/>
    <xf numFmtId="164" fontId="0" fillId="0" borderId="55" xfId="0" applyNumberFormat="1" applyBorder="1"/>
    <xf numFmtId="164" fontId="0" fillId="0" borderId="1" xfId="0" applyNumberFormat="1" applyBorder="1"/>
    <xf numFmtId="0" fontId="24" fillId="0" borderId="1" xfId="0" applyFont="1" applyBorder="1"/>
    <xf numFmtId="17" fontId="0" fillId="0" borderId="1" xfId="0" applyNumberFormat="1" applyBorder="1"/>
    <xf numFmtId="17" fontId="0" fillId="0" borderId="1" xfId="0" applyNumberFormat="1" applyBorder="1" applyAlignment="1">
      <alignment wrapText="1"/>
    </xf>
    <xf numFmtId="0" fontId="2" fillId="0" borderId="1" xfId="0" applyFont="1" applyBorder="1"/>
    <xf numFmtId="0" fontId="0" fillId="15" borderId="0" xfId="0" applyFill="1"/>
    <xf numFmtId="164" fontId="0" fillId="15" borderId="0" xfId="0" applyNumberFormat="1" applyFill="1"/>
    <xf numFmtId="164" fontId="2" fillId="15" borderId="0" xfId="0" applyNumberFormat="1" applyFont="1" applyFill="1"/>
    <xf numFmtId="164" fontId="0" fillId="6" borderId="0" xfId="0" applyNumberFormat="1" applyFill="1"/>
    <xf numFmtId="6" fontId="0" fillId="3" borderId="0" xfId="0" applyNumberFormat="1" applyFill="1"/>
    <xf numFmtId="164" fontId="2" fillId="6" borderId="0" xfId="0" applyNumberFormat="1" applyFont="1" applyFill="1"/>
    <xf numFmtId="6" fontId="2" fillId="3" borderId="0" xfId="0" applyNumberFormat="1" applyFont="1" applyFill="1"/>
    <xf numFmtId="0" fontId="2" fillId="0" borderId="0" xfId="0" applyFont="1"/>
    <xf numFmtId="10" fontId="0" fillId="0" borderId="0" xfId="0" applyNumberFormat="1"/>
  </cellXfs>
  <cellStyles count="2">
    <cellStyle name="Currency" xfId="1" builtinId="4"/>
    <cellStyle name="Normal" xfId="0" builtinId="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PETROVSKI\Desktop\PBF%20Budget_NP.xlsx" TargetMode="External"/><Relationship Id="rId1" Type="http://schemas.openxmlformats.org/officeDocument/2006/relationships/externalLinkPath" Target="file:///C:\Users\NPETROVSKI\Desktop\PBF%20Budget_N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1) Budget Table"/>
      <sheetName val="2) By Category"/>
      <sheetName val="3) Explanatory Notes"/>
      <sheetName val="4) -For PBSO Use-"/>
      <sheetName val="5) -For MPTF Use-"/>
      <sheetName val="Dropdowns"/>
      <sheetName val="Sheet2"/>
    </sheetNames>
    <sheetDataSet>
      <sheetData sheetId="0"/>
      <sheetData sheetId="1">
        <row r="4">
          <cell r="D4" t="str">
            <v>OHCHR</v>
          </cell>
          <cell r="E4" t="str">
            <v>UNWOMEN</v>
          </cell>
          <cell r="F4" t="str">
            <v>UNDP</v>
          </cell>
        </row>
        <row r="15">
          <cell r="D15">
            <v>22060</v>
          </cell>
          <cell r="E15">
            <v>110000</v>
          </cell>
          <cell r="F15">
            <v>85000</v>
          </cell>
        </row>
        <row r="25">
          <cell r="D25">
            <v>172068</v>
          </cell>
          <cell r="E25">
            <v>170000</v>
          </cell>
          <cell r="F25">
            <v>0</v>
          </cell>
        </row>
        <row r="35">
          <cell r="D35">
            <v>34000</v>
          </cell>
          <cell r="E35">
            <v>190000</v>
          </cell>
          <cell r="F35">
            <v>270000</v>
          </cell>
        </row>
        <row r="45">
          <cell r="D45">
            <v>0</v>
          </cell>
          <cell r="E45">
            <v>0</v>
          </cell>
          <cell r="F45">
            <v>0</v>
          </cell>
        </row>
        <row r="57">
          <cell r="D57">
            <v>59100</v>
          </cell>
          <cell r="E57">
            <v>0</v>
          </cell>
          <cell r="F57">
            <v>110000</v>
          </cell>
        </row>
        <row r="67">
          <cell r="D67">
            <v>37100</v>
          </cell>
          <cell r="E67">
            <v>65000</v>
          </cell>
          <cell r="F67">
            <v>120000</v>
          </cell>
        </row>
        <row r="77">
          <cell r="D77">
            <v>67520</v>
          </cell>
          <cell r="E77">
            <v>0</v>
          </cell>
          <cell r="F77">
            <v>0</v>
          </cell>
        </row>
        <row r="178">
          <cell r="D178">
            <v>402544.52</v>
          </cell>
          <cell r="E178">
            <v>212663.55</v>
          </cell>
          <cell r="F178">
            <v>165000</v>
          </cell>
        </row>
      </sheetData>
      <sheetData sheetId="2"/>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35E94-7B26-4A3B-A9F1-4FC944F537D4}">
  <dimension ref="B2:P316"/>
  <sheetViews>
    <sheetView tabSelected="1" topLeftCell="E288" zoomScale="70" zoomScaleNormal="70" workbookViewId="0">
      <selection activeCell="L309" sqref="L309"/>
    </sheetView>
  </sheetViews>
  <sheetFormatPr defaultRowHeight="14.5" x14ac:dyDescent="0.35"/>
  <cols>
    <col min="1" max="1" width="3" customWidth="1"/>
    <col min="2" max="2" width="10.1796875" customWidth="1"/>
    <col min="3" max="3" width="25.81640625" customWidth="1"/>
    <col min="4" max="4" width="14.453125" style="18" customWidth="1"/>
    <col min="5" max="5" width="14" style="14" customWidth="1"/>
    <col min="6" max="6" width="13.1796875" style="16" customWidth="1"/>
    <col min="7" max="7" width="26.26953125" customWidth="1"/>
    <col min="8" max="8" width="11" customWidth="1"/>
    <col min="9" max="9" width="48.1796875" customWidth="1"/>
    <col min="10" max="10" width="15.54296875" customWidth="1"/>
    <col min="11" max="11" width="20.453125" customWidth="1"/>
    <col min="12" max="12" width="20" customWidth="1"/>
    <col min="13" max="13" width="22.81640625" customWidth="1"/>
    <col min="14" max="14" width="5.1796875" customWidth="1"/>
    <col min="15" max="15" width="20.453125" customWidth="1"/>
    <col min="16" max="16" width="19.1796875" customWidth="1"/>
  </cols>
  <sheetData>
    <row r="2" spans="2:14" ht="21" x14ac:dyDescent="0.5">
      <c r="C2" s="179" t="s">
        <v>0</v>
      </c>
      <c r="D2" s="179"/>
      <c r="E2" s="179"/>
      <c r="F2" s="179"/>
      <c r="G2" s="179"/>
      <c r="H2" s="179"/>
      <c r="I2" s="179"/>
    </row>
    <row r="3" spans="2:14" ht="15" thickBot="1" x14ac:dyDescent="0.4"/>
    <row r="4" spans="2:14" x14ac:dyDescent="0.35">
      <c r="B4" s="180" t="s">
        <v>1</v>
      </c>
      <c r="C4" s="182" t="s">
        <v>2</v>
      </c>
      <c r="D4" s="184" t="s">
        <v>3</v>
      </c>
      <c r="E4" s="185"/>
      <c r="F4" s="185"/>
      <c r="G4" s="186"/>
      <c r="H4" s="187" t="s">
        <v>4</v>
      </c>
      <c r="I4" s="188"/>
      <c r="J4" s="188"/>
      <c r="K4" s="226"/>
      <c r="L4" s="89" t="s">
        <v>5</v>
      </c>
      <c r="M4" s="100"/>
      <c r="N4" s="102"/>
    </row>
    <row r="5" spans="2:14" ht="15" thickBot="1" x14ac:dyDescent="0.4">
      <c r="B5" s="181"/>
      <c r="C5" s="183"/>
      <c r="D5" s="19" t="s">
        <v>6</v>
      </c>
      <c r="E5" s="15" t="s">
        <v>7</v>
      </c>
      <c r="F5" s="17" t="s">
        <v>8</v>
      </c>
      <c r="G5" s="20" t="s">
        <v>9</v>
      </c>
      <c r="H5" s="8" t="s">
        <v>10</v>
      </c>
      <c r="I5" s="7" t="s">
        <v>11</v>
      </c>
      <c r="J5" s="2" t="s">
        <v>12</v>
      </c>
      <c r="K5" s="85" t="s">
        <v>13</v>
      </c>
      <c r="L5" s="126" t="s">
        <v>155</v>
      </c>
      <c r="M5" s="101" t="s">
        <v>14</v>
      </c>
      <c r="N5" s="103"/>
    </row>
    <row r="6" spans="2:14" ht="43.5" x14ac:dyDescent="0.35">
      <c r="B6" s="190" t="s">
        <v>15</v>
      </c>
      <c r="C6" s="192" t="s">
        <v>16</v>
      </c>
      <c r="D6" s="195">
        <v>22060</v>
      </c>
      <c r="E6" s="197">
        <v>60000</v>
      </c>
      <c r="F6" s="199"/>
      <c r="G6" s="201">
        <f>SUM(D6:F6)</f>
        <v>82060</v>
      </c>
      <c r="H6" s="162">
        <v>1</v>
      </c>
      <c r="I6" s="163" t="s">
        <v>17</v>
      </c>
      <c r="J6" s="163" t="s">
        <v>18</v>
      </c>
      <c r="K6" s="177">
        <v>15689.52</v>
      </c>
      <c r="L6" s="250">
        <f>K6*0.7</f>
        <v>10982.663999999999</v>
      </c>
      <c r="M6" s="250">
        <v>26425</v>
      </c>
      <c r="N6" s="161"/>
    </row>
    <row r="7" spans="2:14" ht="43.5" x14ac:dyDescent="0.35">
      <c r="B7" s="191"/>
      <c r="C7" s="193"/>
      <c r="D7" s="195"/>
      <c r="E7" s="197"/>
      <c r="F7" s="199"/>
      <c r="G7" s="225"/>
      <c r="H7" s="155">
        <v>2</v>
      </c>
      <c r="I7" s="156" t="s">
        <v>19</v>
      </c>
      <c r="J7" s="157" t="s">
        <v>20</v>
      </c>
      <c r="K7" s="248">
        <v>3339.38</v>
      </c>
      <c r="L7" s="250">
        <f t="shared" ref="L7:L14" si="0">K7*0.7</f>
        <v>2337.5659999999998</v>
      </c>
      <c r="M7" s="250">
        <v>6350.21</v>
      </c>
      <c r="N7" s="161"/>
    </row>
    <row r="8" spans="2:14" ht="29" x14ac:dyDescent="0.35">
      <c r="B8" s="191"/>
      <c r="C8" s="193"/>
      <c r="D8" s="195"/>
      <c r="E8" s="197"/>
      <c r="F8" s="199"/>
      <c r="G8" s="225"/>
      <c r="H8" s="155">
        <v>3</v>
      </c>
      <c r="I8" s="158" t="s">
        <v>21</v>
      </c>
      <c r="J8" s="159" t="s">
        <v>22</v>
      </c>
      <c r="K8" s="248">
        <v>2208.92</v>
      </c>
      <c r="L8" s="250">
        <f t="shared" si="0"/>
        <v>1546.2439999999999</v>
      </c>
      <c r="M8" s="251">
        <v>5620.52</v>
      </c>
      <c r="N8" s="161"/>
    </row>
    <row r="9" spans="2:14" x14ac:dyDescent="0.35">
      <c r="B9" s="191"/>
      <c r="C9" s="193"/>
      <c r="D9" s="195"/>
      <c r="E9" s="197"/>
      <c r="F9" s="199"/>
      <c r="G9" s="225"/>
      <c r="H9" s="155">
        <v>4</v>
      </c>
      <c r="I9" s="160"/>
      <c r="J9" s="160"/>
      <c r="K9" s="249">
        <v>0</v>
      </c>
      <c r="L9" s="250">
        <f t="shared" si="0"/>
        <v>0</v>
      </c>
      <c r="M9" s="250">
        <v>0</v>
      </c>
      <c r="N9" s="161"/>
    </row>
    <row r="10" spans="2:14" x14ac:dyDescent="0.35">
      <c r="B10" s="191"/>
      <c r="C10" s="193"/>
      <c r="D10" s="195"/>
      <c r="E10" s="197"/>
      <c r="F10" s="199"/>
      <c r="G10" s="225"/>
      <c r="H10" s="155"/>
      <c r="I10" s="160"/>
      <c r="J10" s="160"/>
      <c r="K10" s="249">
        <v>0</v>
      </c>
      <c r="L10" s="250">
        <f t="shared" si="0"/>
        <v>0</v>
      </c>
      <c r="M10" s="250">
        <v>0</v>
      </c>
      <c r="N10" s="161"/>
    </row>
    <row r="11" spans="2:14" x14ac:dyDescent="0.35">
      <c r="B11" s="191"/>
      <c r="C11" s="193"/>
      <c r="D11" s="195"/>
      <c r="E11" s="197"/>
      <c r="F11" s="199"/>
      <c r="G11" s="225"/>
      <c r="H11" s="155"/>
      <c r="I11" s="160"/>
      <c r="J11" s="160"/>
      <c r="K11" s="249">
        <v>0</v>
      </c>
      <c r="L11" s="250">
        <f t="shared" si="0"/>
        <v>0</v>
      </c>
      <c r="M11" s="250">
        <v>0</v>
      </c>
      <c r="N11" s="161"/>
    </row>
    <row r="12" spans="2:14" x14ac:dyDescent="0.35">
      <c r="B12" s="191"/>
      <c r="C12" s="193"/>
      <c r="D12" s="195"/>
      <c r="E12" s="197"/>
      <c r="F12" s="199"/>
      <c r="G12" s="201"/>
      <c r="H12" s="5"/>
      <c r="I12" s="6"/>
      <c r="J12" s="6"/>
      <c r="K12" s="86">
        <v>0</v>
      </c>
      <c r="L12" s="250">
        <f t="shared" si="0"/>
        <v>0</v>
      </c>
      <c r="M12" s="250">
        <v>0</v>
      </c>
      <c r="N12" s="161"/>
    </row>
    <row r="13" spans="2:14" x14ac:dyDescent="0.35">
      <c r="B13" s="191"/>
      <c r="C13" s="193"/>
      <c r="D13" s="195"/>
      <c r="E13" s="197"/>
      <c r="F13" s="199"/>
      <c r="G13" s="201"/>
      <c r="H13" s="4"/>
      <c r="I13" s="1"/>
      <c r="J13" s="1"/>
      <c r="K13" s="86">
        <v>0</v>
      </c>
      <c r="L13" s="250">
        <f t="shared" si="0"/>
        <v>0</v>
      </c>
      <c r="M13" s="250">
        <v>0</v>
      </c>
      <c r="N13" s="161"/>
    </row>
    <row r="14" spans="2:14" x14ac:dyDescent="0.35">
      <c r="B14" s="191"/>
      <c r="C14" s="193"/>
      <c r="D14" s="195"/>
      <c r="E14" s="197"/>
      <c r="F14" s="199"/>
      <c r="G14" s="201"/>
      <c r="H14" s="4"/>
      <c r="I14" s="1"/>
      <c r="J14" s="1"/>
      <c r="K14" s="86">
        <v>0</v>
      </c>
      <c r="L14" s="250">
        <f t="shared" si="0"/>
        <v>0</v>
      </c>
      <c r="M14" s="250">
        <v>0</v>
      </c>
      <c r="N14" s="161"/>
    </row>
    <row r="15" spans="2:14" ht="15" thickBot="1" x14ac:dyDescent="0.4">
      <c r="B15" s="181"/>
      <c r="C15" s="194"/>
      <c r="D15" s="196"/>
      <c r="E15" s="198"/>
      <c r="F15" s="200"/>
      <c r="G15" s="202"/>
      <c r="H15" s="7" t="s">
        <v>23</v>
      </c>
      <c r="I15" s="10">
        <f>SUM(G6-K15)</f>
        <v>60822.18</v>
      </c>
      <c r="J15" s="11" t="s">
        <v>9</v>
      </c>
      <c r="K15" s="87">
        <f>SUM(K6:K14)</f>
        <v>21237.82</v>
      </c>
      <c r="L15" s="92">
        <f>SUM(L6:L14)</f>
        <v>14866.474</v>
      </c>
      <c r="M15" s="135">
        <f>SUM(M6:M14)</f>
        <v>38395.729999999996</v>
      </c>
      <c r="N15" s="103"/>
    </row>
    <row r="16" spans="2:14" x14ac:dyDescent="0.35">
      <c r="B16" s="180" t="s">
        <v>1</v>
      </c>
      <c r="C16" s="182" t="s">
        <v>2</v>
      </c>
      <c r="D16" s="184" t="s">
        <v>3</v>
      </c>
      <c r="E16" s="185"/>
      <c r="F16" s="185"/>
      <c r="G16" s="186"/>
      <c r="H16" s="187" t="s">
        <v>4</v>
      </c>
      <c r="I16" s="188"/>
      <c r="J16" s="188"/>
      <c r="K16" s="189"/>
      <c r="L16" s="89" t="s">
        <v>5</v>
      </c>
      <c r="M16" s="100"/>
      <c r="N16" s="103"/>
    </row>
    <row r="17" spans="2:16" x14ac:dyDescent="0.35">
      <c r="B17" s="181"/>
      <c r="C17" s="183"/>
      <c r="D17" s="19" t="s">
        <v>6</v>
      </c>
      <c r="E17" s="15" t="s">
        <v>7</v>
      </c>
      <c r="F17" s="17" t="s">
        <v>8</v>
      </c>
      <c r="G17" s="20" t="s">
        <v>9</v>
      </c>
      <c r="H17" s="167" t="s">
        <v>10</v>
      </c>
      <c r="I17" s="168" t="s">
        <v>11</v>
      </c>
      <c r="J17" s="169" t="s">
        <v>12</v>
      </c>
      <c r="K17" s="170" t="s">
        <v>13</v>
      </c>
      <c r="L17" s="90" t="s">
        <v>156</v>
      </c>
      <c r="M17" s="101" t="s">
        <v>14</v>
      </c>
      <c r="N17" s="103"/>
    </row>
    <row r="18" spans="2:16" ht="78.5" customHeight="1" x14ac:dyDescent="0.35">
      <c r="B18" s="190" t="s">
        <v>24</v>
      </c>
      <c r="C18" s="192" t="s">
        <v>25</v>
      </c>
      <c r="D18" s="195"/>
      <c r="E18" s="197">
        <v>15000</v>
      </c>
      <c r="F18" s="199"/>
      <c r="G18" s="225">
        <f>SUM(D18:F18)</f>
        <v>15000</v>
      </c>
      <c r="H18" s="155">
        <v>1</v>
      </c>
      <c r="I18" s="156" t="s">
        <v>26</v>
      </c>
      <c r="J18" s="156" t="s">
        <v>27</v>
      </c>
      <c r="K18" s="176">
        <v>506.33</v>
      </c>
      <c r="L18" s="96">
        <f>K18</f>
        <v>506.33</v>
      </c>
      <c r="M18" s="91">
        <v>7621</v>
      </c>
      <c r="N18" s="104"/>
      <c r="P18" s="94"/>
    </row>
    <row r="19" spans="2:16" x14ac:dyDescent="0.35">
      <c r="B19" s="191"/>
      <c r="C19" s="193"/>
      <c r="D19" s="195"/>
      <c r="E19" s="197"/>
      <c r="F19" s="199"/>
      <c r="G19" s="225"/>
      <c r="H19" s="155"/>
      <c r="I19" s="158"/>
      <c r="J19" s="166"/>
      <c r="K19" s="96">
        <v>0</v>
      </c>
      <c r="L19" s="96">
        <f t="shared" ref="L19:L26" si="1">K19</f>
        <v>0</v>
      </c>
      <c r="M19" s="91">
        <v>0</v>
      </c>
      <c r="N19" s="103"/>
    </row>
    <row r="20" spans="2:16" x14ac:dyDescent="0.35">
      <c r="B20" s="191"/>
      <c r="C20" s="193"/>
      <c r="D20" s="195"/>
      <c r="E20" s="197"/>
      <c r="F20" s="199"/>
      <c r="G20" s="225"/>
      <c r="H20" s="155"/>
      <c r="I20" s="160"/>
      <c r="J20" s="160"/>
      <c r="K20" s="125">
        <v>0</v>
      </c>
      <c r="L20" s="96">
        <f t="shared" si="1"/>
        <v>0</v>
      </c>
      <c r="M20" s="91">
        <v>0</v>
      </c>
      <c r="N20" s="103"/>
    </row>
    <row r="21" spans="2:16" x14ac:dyDescent="0.35">
      <c r="B21" s="191"/>
      <c r="C21" s="193"/>
      <c r="D21" s="195"/>
      <c r="E21" s="197"/>
      <c r="F21" s="199"/>
      <c r="G21" s="225"/>
      <c r="H21" s="155"/>
      <c r="I21" s="160"/>
      <c r="J21" s="160"/>
      <c r="K21" s="125">
        <v>0</v>
      </c>
      <c r="L21" s="96">
        <f t="shared" si="1"/>
        <v>0</v>
      </c>
      <c r="M21" s="91">
        <v>0</v>
      </c>
      <c r="N21" s="103"/>
    </row>
    <row r="22" spans="2:16" x14ac:dyDescent="0.35">
      <c r="B22" s="191"/>
      <c r="C22" s="193"/>
      <c r="D22" s="195"/>
      <c r="E22" s="197"/>
      <c r="F22" s="199"/>
      <c r="G22" s="225"/>
      <c r="H22" s="155"/>
      <c r="I22" s="160"/>
      <c r="J22" s="160"/>
      <c r="K22" s="125">
        <v>0</v>
      </c>
      <c r="L22" s="96">
        <f t="shared" si="1"/>
        <v>0</v>
      </c>
      <c r="M22" s="91">
        <v>0</v>
      </c>
      <c r="N22" s="103"/>
    </row>
    <row r="23" spans="2:16" x14ac:dyDescent="0.35">
      <c r="B23" s="191"/>
      <c r="C23" s="193"/>
      <c r="D23" s="195"/>
      <c r="E23" s="197"/>
      <c r="F23" s="199"/>
      <c r="G23" s="225"/>
      <c r="H23" s="155"/>
      <c r="I23" s="160"/>
      <c r="J23" s="160"/>
      <c r="K23" s="125">
        <v>0</v>
      </c>
      <c r="L23" s="96">
        <f t="shared" si="1"/>
        <v>0</v>
      </c>
      <c r="M23" s="91">
        <v>0</v>
      </c>
      <c r="N23" s="103"/>
    </row>
    <row r="24" spans="2:16" x14ac:dyDescent="0.35">
      <c r="B24" s="191"/>
      <c r="C24" s="193"/>
      <c r="D24" s="195"/>
      <c r="E24" s="197"/>
      <c r="F24" s="199"/>
      <c r="G24" s="201"/>
      <c r="H24" s="5"/>
      <c r="I24" s="6"/>
      <c r="J24" s="6"/>
      <c r="K24" s="9">
        <v>0</v>
      </c>
      <c r="L24" s="96">
        <f t="shared" si="1"/>
        <v>0</v>
      </c>
      <c r="M24" s="91">
        <v>0</v>
      </c>
      <c r="N24" s="103"/>
    </row>
    <row r="25" spans="2:16" x14ac:dyDescent="0.35">
      <c r="B25" s="191"/>
      <c r="C25" s="193"/>
      <c r="D25" s="195"/>
      <c r="E25" s="197"/>
      <c r="F25" s="199"/>
      <c r="G25" s="201"/>
      <c r="H25" s="4"/>
      <c r="I25" s="1"/>
      <c r="J25" s="1"/>
      <c r="K25" s="9">
        <v>0</v>
      </c>
      <c r="L25" s="96">
        <f t="shared" si="1"/>
        <v>0</v>
      </c>
      <c r="M25" s="91">
        <v>0</v>
      </c>
      <c r="N25" s="103"/>
    </row>
    <row r="26" spans="2:16" x14ac:dyDescent="0.35">
      <c r="B26" s="191"/>
      <c r="C26" s="193"/>
      <c r="D26" s="195"/>
      <c r="E26" s="197"/>
      <c r="F26" s="199"/>
      <c r="G26" s="201"/>
      <c r="H26" s="4"/>
      <c r="I26" s="1"/>
      <c r="J26" s="1"/>
      <c r="K26" s="9">
        <v>0</v>
      </c>
      <c r="L26" s="96">
        <f t="shared" si="1"/>
        <v>0</v>
      </c>
      <c r="M26" s="91">
        <v>0</v>
      </c>
      <c r="N26" s="103"/>
    </row>
    <row r="27" spans="2:16" ht="15" thickBot="1" x14ac:dyDescent="0.4">
      <c r="B27" s="181"/>
      <c r="C27" s="194"/>
      <c r="D27" s="196"/>
      <c r="E27" s="198"/>
      <c r="F27" s="200"/>
      <c r="G27" s="202"/>
      <c r="H27" s="7" t="s">
        <v>23</v>
      </c>
      <c r="I27" s="10">
        <f>SUM(G18-K27)</f>
        <v>14493.67</v>
      </c>
      <c r="J27" s="11" t="s">
        <v>9</v>
      </c>
      <c r="K27" s="12">
        <f>SUM(K18:K26)</f>
        <v>506.33</v>
      </c>
      <c r="L27" s="92">
        <f>SUM(L18:L26)</f>
        <v>506.33</v>
      </c>
      <c r="M27" s="135">
        <f>SUM(M18:M26)</f>
        <v>7621</v>
      </c>
      <c r="N27" s="103"/>
    </row>
    <row r="28" spans="2:16" x14ac:dyDescent="0.35">
      <c r="B28" s="180" t="s">
        <v>1</v>
      </c>
      <c r="C28" s="182" t="s">
        <v>2</v>
      </c>
      <c r="D28" s="184" t="s">
        <v>3</v>
      </c>
      <c r="E28" s="185"/>
      <c r="F28" s="185"/>
      <c r="G28" s="186"/>
      <c r="H28" s="187" t="s">
        <v>4</v>
      </c>
      <c r="I28" s="188"/>
      <c r="J28" s="188"/>
      <c r="K28" s="189"/>
      <c r="L28" s="89" t="s">
        <v>5</v>
      </c>
      <c r="M28" s="100"/>
      <c r="N28" s="103"/>
    </row>
    <row r="29" spans="2:16" ht="15" thickBot="1" x14ac:dyDescent="0.4">
      <c r="B29" s="181"/>
      <c r="C29" s="183"/>
      <c r="D29" s="19" t="s">
        <v>6</v>
      </c>
      <c r="E29" s="15" t="s">
        <v>7</v>
      </c>
      <c r="F29" s="17" t="s">
        <v>8</v>
      </c>
      <c r="G29" s="20" t="s">
        <v>9</v>
      </c>
      <c r="H29" s="8" t="s">
        <v>10</v>
      </c>
      <c r="I29" s="7" t="s">
        <v>11</v>
      </c>
      <c r="J29" s="2" t="s">
        <v>12</v>
      </c>
      <c r="K29" s="3" t="s">
        <v>13</v>
      </c>
      <c r="L29" s="90" t="s">
        <v>156</v>
      </c>
      <c r="M29" s="101" t="s">
        <v>14</v>
      </c>
      <c r="N29" s="103"/>
    </row>
    <row r="30" spans="2:16" ht="29" x14ac:dyDescent="0.35">
      <c r="B30" s="190" t="s">
        <v>28</v>
      </c>
      <c r="C30" s="192" t="s">
        <v>29</v>
      </c>
      <c r="D30" s="195"/>
      <c r="E30" s="197">
        <v>35000</v>
      </c>
      <c r="F30" s="199"/>
      <c r="G30" s="201">
        <f>SUM(D30:F30)</f>
        <v>35000</v>
      </c>
      <c r="H30" s="5">
        <v>1</v>
      </c>
      <c r="I30" s="88" t="s">
        <v>30</v>
      </c>
      <c r="J30" s="154">
        <v>45208</v>
      </c>
      <c r="K30" s="172">
        <v>1537.46</v>
      </c>
      <c r="L30" s="96">
        <f>K30</f>
        <v>1537.46</v>
      </c>
      <c r="M30" s="91">
        <v>0</v>
      </c>
      <c r="N30" s="103"/>
    </row>
    <row r="31" spans="2:16" x14ac:dyDescent="0.35">
      <c r="B31" s="191"/>
      <c r="C31" s="193"/>
      <c r="D31" s="195"/>
      <c r="E31" s="197"/>
      <c r="F31" s="199"/>
      <c r="G31" s="201"/>
      <c r="H31" s="4">
        <v>2</v>
      </c>
      <c r="I31" s="1"/>
      <c r="J31" s="1"/>
      <c r="K31" s="9">
        <v>0</v>
      </c>
      <c r="L31" s="96">
        <f t="shared" ref="L31:L38" si="2">K31</f>
        <v>0</v>
      </c>
      <c r="M31" s="91">
        <v>0</v>
      </c>
      <c r="N31" s="103"/>
    </row>
    <row r="32" spans="2:16" x14ac:dyDescent="0.35">
      <c r="B32" s="191"/>
      <c r="C32" s="193"/>
      <c r="D32" s="195"/>
      <c r="E32" s="197"/>
      <c r="F32" s="199"/>
      <c r="G32" s="201"/>
      <c r="H32" s="4"/>
      <c r="I32" s="1"/>
      <c r="J32" s="1"/>
      <c r="K32" s="9">
        <v>0</v>
      </c>
      <c r="L32" s="96">
        <f t="shared" si="2"/>
        <v>0</v>
      </c>
      <c r="M32" s="91">
        <v>0</v>
      </c>
      <c r="N32" s="103"/>
    </row>
    <row r="33" spans="2:14" x14ac:dyDescent="0.35">
      <c r="B33" s="191"/>
      <c r="C33" s="193"/>
      <c r="D33" s="195"/>
      <c r="E33" s="197"/>
      <c r="F33" s="199"/>
      <c r="G33" s="201"/>
      <c r="H33" s="4"/>
      <c r="I33" s="1"/>
      <c r="J33" s="1"/>
      <c r="K33" s="9">
        <v>0</v>
      </c>
      <c r="L33" s="96">
        <f t="shared" si="2"/>
        <v>0</v>
      </c>
      <c r="M33" s="91">
        <v>0</v>
      </c>
      <c r="N33" s="103"/>
    </row>
    <row r="34" spans="2:14" x14ac:dyDescent="0.35">
      <c r="B34" s="191"/>
      <c r="C34" s="193"/>
      <c r="D34" s="195"/>
      <c r="E34" s="197"/>
      <c r="F34" s="199"/>
      <c r="G34" s="201"/>
      <c r="H34" s="4"/>
      <c r="I34" s="1"/>
      <c r="J34" s="1"/>
      <c r="K34" s="9">
        <v>0</v>
      </c>
      <c r="L34" s="96">
        <f t="shared" si="2"/>
        <v>0</v>
      </c>
      <c r="M34" s="91">
        <v>0</v>
      </c>
      <c r="N34" s="103"/>
    </row>
    <row r="35" spans="2:14" x14ac:dyDescent="0.35">
      <c r="B35" s="191"/>
      <c r="C35" s="193"/>
      <c r="D35" s="195"/>
      <c r="E35" s="197"/>
      <c r="F35" s="199"/>
      <c r="G35" s="201"/>
      <c r="H35" s="4"/>
      <c r="I35" s="1"/>
      <c r="J35" s="1"/>
      <c r="K35" s="9">
        <v>0</v>
      </c>
      <c r="L35" s="96">
        <f t="shared" si="2"/>
        <v>0</v>
      </c>
      <c r="M35" s="91">
        <v>0</v>
      </c>
      <c r="N35" s="103"/>
    </row>
    <row r="36" spans="2:14" x14ac:dyDescent="0.35">
      <c r="B36" s="191"/>
      <c r="C36" s="193"/>
      <c r="D36" s="195"/>
      <c r="E36" s="197"/>
      <c r="F36" s="199"/>
      <c r="G36" s="201"/>
      <c r="H36" s="4"/>
      <c r="I36" s="1"/>
      <c r="J36" s="1"/>
      <c r="K36" s="9">
        <v>0</v>
      </c>
      <c r="L36" s="96">
        <f t="shared" si="2"/>
        <v>0</v>
      </c>
      <c r="M36" s="91">
        <v>0</v>
      </c>
      <c r="N36" s="103"/>
    </row>
    <row r="37" spans="2:14" x14ac:dyDescent="0.35">
      <c r="B37" s="191"/>
      <c r="C37" s="193"/>
      <c r="D37" s="195"/>
      <c r="E37" s="197"/>
      <c r="F37" s="199"/>
      <c r="G37" s="201"/>
      <c r="H37" s="4"/>
      <c r="I37" s="1"/>
      <c r="J37" s="1"/>
      <c r="K37" s="9">
        <v>0</v>
      </c>
      <c r="L37" s="96">
        <f t="shared" si="2"/>
        <v>0</v>
      </c>
      <c r="M37" s="91">
        <v>0</v>
      </c>
      <c r="N37" s="103"/>
    </row>
    <row r="38" spans="2:14" x14ac:dyDescent="0.35">
      <c r="B38" s="191"/>
      <c r="C38" s="193"/>
      <c r="D38" s="195"/>
      <c r="E38" s="197"/>
      <c r="F38" s="199"/>
      <c r="G38" s="201"/>
      <c r="H38" s="4"/>
      <c r="I38" s="1"/>
      <c r="J38" s="1"/>
      <c r="K38" s="9">
        <v>0</v>
      </c>
      <c r="L38" s="96">
        <f t="shared" si="2"/>
        <v>0</v>
      </c>
      <c r="M38" s="91">
        <v>0</v>
      </c>
      <c r="N38" s="103"/>
    </row>
    <row r="39" spans="2:14" ht="31.5" customHeight="1" thickBot="1" x14ac:dyDescent="0.4">
      <c r="B39" s="181"/>
      <c r="C39" s="194"/>
      <c r="D39" s="196"/>
      <c r="E39" s="198"/>
      <c r="F39" s="200"/>
      <c r="G39" s="202"/>
      <c r="H39" s="7" t="s">
        <v>23</v>
      </c>
      <c r="I39" s="10">
        <f>SUM(G30-K39)</f>
        <v>33462.54</v>
      </c>
      <c r="J39" s="11" t="s">
        <v>9</v>
      </c>
      <c r="K39" s="12">
        <f>SUM(K30:K38)</f>
        <v>1537.46</v>
      </c>
      <c r="L39" s="92">
        <f>SUM(L30:L38)</f>
        <v>1537.46</v>
      </c>
      <c r="M39" s="92">
        <f>SUM(M30:M38)</f>
        <v>0</v>
      </c>
      <c r="N39" s="103"/>
    </row>
    <row r="40" spans="2:14" x14ac:dyDescent="0.35">
      <c r="B40" s="180" t="s">
        <v>1</v>
      </c>
      <c r="C40" s="182" t="s">
        <v>2</v>
      </c>
      <c r="D40" s="184" t="s">
        <v>3</v>
      </c>
      <c r="E40" s="185"/>
      <c r="F40" s="185"/>
      <c r="G40" s="186"/>
      <c r="H40" s="187" t="s">
        <v>4</v>
      </c>
      <c r="I40" s="188"/>
      <c r="J40" s="188"/>
      <c r="K40" s="189"/>
      <c r="L40" s="89" t="s">
        <v>5</v>
      </c>
      <c r="M40" s="100"/>
      <c r="N40" s="103"/>
    </row>
    <row r="41" spans="2:14" ht="15" thickBot="1" x14ac:dyDescent="0.4">
      <c r="B41" s="181"/>
      <c r="C41" s="183"/>
      <c r="D41" s="19" t="s">
        <v>6</v>
      </c>
      <c r="E41" s="15" t="s">
        <v>7</v>
      </c>
      <c r="F41" s="17" t="s">
        <v>8</v>
      </c>
      <c r="G41" s="20" t="s">
        <v>9</v>
      </c>
      <c r="H41" s="8" t="s">
        <v>10</v>
      </c>
      <c r="I41" s="7" t="s">
        <v>11</v>
      </c>
      <c r="J41" s="2" t="s">
        <v>12</v>
      </c>
      <c r="K41" s="3" t="s">
        <v>13</v>
      </c>
      <c r="L41" s="90" t="s">
        <v>157</v>
      </c>
      <c r="M41" s="101" t="s">
        <v>14</v>
      </c>
      <c r="N41" s="103"/>
    </row>
    <row r="42" spans="2:14" ht="87" x14ac:dyDescent="0.35">
      <c r="B42" s="190" t="s">
        <v>31</v>
      </c>
      <c r="C42" s="192" t="s">
        <v>32</v>
      </c>
      <c r="D42" s="195"/>
      <c r="E42" s="197"/>
      <c r="F42" s="199">
        <v>85000</v>
      </c>
      <c r="G42" s="201">
        <f>SUM(D42:F42)</f>
        <v>85000</v>
      </c>
      <c r="H42" s="5">
        <v>1</v>
      </c>
      <c r="I42" s="88" t="s">
        <v>159</v>
      </c>
      <c r="J42" s="88" t="s">
        <v>33</v>
      </c>
      <c r="K42" s="9">
        <v>0</v>
      </c>
      <c r="L42" s="91">
        <f>K42*0.4</f>
        <v>0</v>
      </c>
      <c r="M42" s="91">
        <v>0</v>
      </c>
      <c r="N42" s="103"/>
    </row>
    <row r="43" spans="2:14" x14ac:dyDescent="0.35">
      <c r="B43" s="191"/>
      <c r="C43" s="193"/>
      <c r="D43" s="195"/>
      <c r="E43" s="197"/>
      <c r="F43" s="199"/>
      <c r="G43" s="201"/>
      <c r="H43" s="4"/>
      <c r="I43" s="1"/>
      <c r="J43" s="1"/>
      <c r="K43" s="9">
        <v>0</v>
      </c>
      <c r="L43" s="91">
        <f t="shared" ref="L43:L50" si="3">K43*0.4</f>
        <v>0</v>
      </c>
      <c r="M43" s="91">
        <v>0</v>
      </c>
      <c r="N43" s="103"/>
    </row>
    <row r="44" spans="2:14" x14ac:dyDescent="0.35">
      <c r="B44" s="191"/>
      <c r="C44" s="193"/>
      <c r="D44" s="195"/>
      <c r="E44" s="197"/>
      <c r="F44" s="199"/>
      <c r="G44" s="201"/>
      <c r="H44" s="4"/>
      <c r="I44" s="1"/>
      <c r="J44" s="1"/>
      <c r="K44" s="9">
        <v>0</v>
      </c>
      <c r="L44" s="91">
        <f t="shared" si="3"/>
        <v>0</v>
      </c>
      <c r="M44" s="91">
        <v>0</v>
      </c>
      <c r="N44" s="103"/>
    </row>
    <row r="45" spans="2:14" x14ac:dyDescent="0.35">
      <c r="B45" s="191"/>
      <c r="C45" s="193"/>
      <c r="D45" s="195"/>
      <c r="E45" s="197"/>
      <c r="F45" s="199"/>
      <c r="G45" s="201"/>
      <c r="H45" s="4"/>
      <c r="I45" s="1"/>
      <c r="J45" s="1"/>
      <c r="K45" s="9">
        <v>0</v>
      </c>
      <c r="L45" s="91">
        <f t="shared" si="3"/>
        <v>0</v>
      </c>
      <c r="M45" s="91">
        <v>0</v>
      </c>
      <c r="N45" s="103"/>
    </row>
    <row r="46" spans="2:14" x14ac:dyDescent="0.35">
      <c r="B46" s="191"/>
      <c r="C46" s="193"/>
      <c r="D46" s="195"/>
      <c r="E46" s="197"/>
      <c r="F46" s="199"/>
      <c r="G46" s="201"/>
      <c r="H46" s="4"/>
      <c r="I46" s="1"/>
      <c r="J46" s="1"/>
      <c r="K46" s="9">
        <v>0</v>
      </c>
      <c r="L46" s="91">
        <f t="shared" si="3"/>
        <v>0</v>
      </c>
      <c r="M46" s="91">
        <v>0</v>
      </c>
      <c r="N46" s="103"/>
    </row>
    <row r="47" spans="2:14" x14ac:dyDescent="0.35">
      <c r="B47" s="191"/>
      <c r="C47" s="193"/>
      <c r="D47" s="195"/>
      <c r="E47" s="197"/>
      <c r="F47" s="199"/>
      <c r="G47" s="201"/>
      <c r="H47" s="4"/>
      <c r="I47" s="1"/>
      <c r="J47" s="1"/>
      <c r="K47" s="9">
        <v>0</v>
      </c>
      <c r="L47" s="91">
        <f t="shared" si="3"/>
        <v>0</v>
      </c>
      <c r="M47" s="91">
        <v>0</v>
      </c>
      <c r="N47" s="103"/>
    </row>
    <row r="48" spans="2:14" x14ac:dyDescent="0.35">
      <c r="B48" s="191"/>
      <c r="C48" s="193"/>
      <c r="D48" s="195"/>
      <c r="E48" s="197"/>
      <c r="F48" s="199"/>
      <c r="G48" s="201"/>
      <c r="H48" s="4"/>
      <c r="I48" s="1"/>
      <c r="J48" s="1"/>
      <c r="K48" s="9">
        <v>0</v>
      </c>
      <c r="L48" s="91">
        <f t="shared" si="3"/>
        <v>0</v>
      </c>
      <c r="M48" s="91">
        <v>0</v>
      </c>
      <c r="N48" s="103"/>
    </row>
    <row r="49" spans="2:14" x14ac:dyDescent="0.35">
      <c r="B49" s="191"/>
      <c r="C49" s="193"/>
      <c r="D49" s="195"/>
      <c r="E49" s="197"/>
      <c r="F49" s="199"/>
      <c r="G49" s="201"/>
      <c r="H49" s="4"/>
      <c r="I49" s="1"/>
      <c r="J49" s="1"/>
      <c r="K49" s="9">
        <v>0</v>
      </c>
      <c r="L49" s="91">
        <f t="shared" si="3"/>
        <v>0</v>
      </c>
      <c r="M49" s="91">
        <v>0</v>
      </c>
      <c r="N49" s="103"/>
    </row>
    <row r="50" spans="2:14" x14ac:dyDescent="0.35">
      <c r="B50" s="191"/>
      <c r="C50" s="193"/>
      <c r="D50" s="195"/>
      <c r="E50" s="197"/>
      <c r="F50" s="199"/>
      <c r="G50" s="201"/>
      <c r="H50" s="4"/>
      <c r="I50" s="1"/>
      <c r="J50" s="1"/>
      <c r="K50" s="9">
        <v>0</v>
      </c>
      <c r="L50" s="91">
        <f t="shared" si="3"/>
        <v>0</v>
      </c>
      <c r="M50" s="91">
        <v>0</v>
      </c>
      <c r="N50" s="103"/>
    </row>
    <row r="51" spans="2:14" ht="49" customHeight="1" thickBot="1" x14ac:dyDescent="0.4">
      <c r="B51" s="181"/>
      <c r="C51" s="194"/>
      <c r="D51" s="196"/>
      <c r="E51" s="198"/>
      <c r="F51" s="200"/>
      <c r="G51" s="202"/>
      <c r="H51" s="7" t="s">
        <v>23</v>
      </c>
      <c r="I51" s="10">
        <f>SUM(G42-K51)</f>
        <v>85000</v>
      </c>
      <c r="J51" s="11" t="s">
        <v>9</v>
      </c>
      <c r="K51" s="12">
        <f>SUM(K42:K50)</f>
        <v>0</v>
      </c>
      <c r="L51" s="92">
        <f>SUM(L42:L50)</f>
        <v>0</v>
      </c>
      <c r="M51" s="92">
        <f>SUM(M42:M50)</f>
        <v>0</v>
      </c>
      <c r="N51" s="103"/>
    </row>
    <row r="52" spans="2:14" x14ac:dyDescent="0.35">
      <c r="B52" s="180" t="s">
        <v>1</v>
      </c>
      <c r="C52" s="182" t="s">
        <v>2</v>
      </c>
      <c r="D52" s="184" t="s">
        <v>3</v>
      </c>
      <c r="E52" s="185"/>
      <c r="F52" s="185"/>
      <c r="G52" s="186"/>
      <c r="H52" s="187" t="s">
        <v>4</v>
      </c>
      <c r="I52" s="188"/>
      <c r="J52" s="188"/>
      <c r="K52" s="189"/>
      <c r="L52" s="89" t="s">
        <v>5</v>
      </c>
      <c r="M52" s="100"/>
      <c r="N52" s="103"/>
    </row>
    <row r="53" spans="2:14" ht="15" thickBot="1" x14ac:dyDescent="0.4">
      <c r="B53" s="181"/>
      <c r="C53" s="183"/>
      <c r="D53" s="19" t="s">
        <v>6</v>
      </c>
      <c r="E53" s="15" t="s">
        <v>7</v>
      </c>
      <c r="F53" s="17" t="s">
        <v>8</v>
      </c>
      <c r="G53" s="20" t="s">
        <v>9</v>
      </c>
      <c r="H53" s="8" t="s">
        <v>10</v>
      </c>
      <c r="I53" s="7" t="s">
        <v>11</v>
      </c>
      <c r="J53" s="2" t="s">
        <v>12</v>
      </c>
      <c r="K53" s="3" t="s">
        <v>13</v>
      </c>
      <c r="L53" s="90" t="s">
        <v>34</v>
      </c>
      <c r="M53" s="101" t="s">
        <v>14</v>
      </c>
      <c r="N53" s="103"/>
    </row>
    <row r="54" spans="2:14" x14ac:dyDescent="0.35">
      <c r="B54" s="190" t="s">
        <v>35</v>
      </c>
      <c r="C54" s="192" t="s">
        <v>36</v>
      </c>
      <c r="D54" s="195">
        <v>82425</v>
      </c>
      <c r="E54" s="197"/>
      <c r="F54" s="199"/>
      <c r="G54" s="201">
        <f>SUM(D54:F54)</f>
        <v>82425</v>
      </c>
      <c r="H54" s="5">
        <v>1</v>
      </c>
      <c r="I54" s="6" t="s">
        <v>37</v>
      </c>
      <c r="J54" s="13">
        <v>44937</v>
      </c>
      <c r="K54" s="9">
        <v>3002.65</v>
      </c>
      <c r="L54" s="91">
        <f>SUM(K54*0.35)</f>
        <v>1050.9275</v>
      </c>
      <c r="M54" s="91">
        <v>0</v>
      </c>
      <c r="N54" s="103"/>
    </row>
    <row r="55" spans="2:14" x14ac:dyDescent="0.35">
      <c r="B55" s="191"/>
      <c r="C55" s="193"/>
      <c r="D55" s="195"/>
      <c r="E55" s="197"/>
      <c r="F55" s="199"/>
      <c r="G55" s="201"/>
      <c r="H55" s="4">
        <v>2</v>
      </c>
      <c r="I55" s="1" t="s">
        <v>38</v>
      </c>
      <c r="J55" s="1" t="s">
        <v>39</v>
      </c>
      <c r="K55" s="9">
        <v>5520</v>
      </c>
      <c r="L55" s="91">
        <f t="shared" ref="L55:L62" si="4">SUM(K55*0.35)</f>
        <v>1931.9999999999998</v>
      </c>
      <c r="M55" s="91">
        <v>0</v>
      </c>
      <c r="N55" s="103"/>
    </row>
    <row r="56" spans="2:14" x14ac:dyDescent="0.35">
      <c r="B56" s="191"/>
      <c r="C56" s="193"/>
      <c r="D56" s="195"/>
      <c r="E56" s="197"/>
      <c r="F56" s="199"/>
      <c r="G56" s="201"/>
      <c r="H56" s="4">
        <v>3</v>
      </c>
      <c r="I56" s="1" t="s">
        <v>158</v>
      </c>
      <c r="J56" s="1" t="s">
        <v>161</v>
      </c>
      <c r="K56" s="9">
        <v>4264</v>
      </c>
      <c r="L56" s="91">
        <f t="shared" si="4"/>
        <v>1492.3999999999999</v>
      </c>
      <c r="M56" s="91">
        <v>0</v>
      </c>
      <c r="N56" s="103"/>
    </row>
    <row r="57" spans="2:14" x14ac:dyDescent="0.35">
      <c r="B57" s="191"/>
      <c r="C57" s="193"/>
      <c r="D57" s="195"/>
      <c r="E57" s="197"/>
      <c r="F57" s="199"/>
      <c r="G57" s="201"/>
      <c r="H57" s="4">
        <v>4</v>
      </c>
      <c r="I57" s="1" t="s">
        <v>160</v>
      </c>
      <c r="J57" s="1" t="s">
        <v>162</v>
      </c>
      <c r="K57" s="9">
        <v>4000</v>
      </c>
      <c r="L57" s="91">
        <f t="shared" si="4"/>
        <v>1400</v>
      </c>
      <c r="M57" s="91">
        <v>0</v>
      </c>
      <c r="N57" s="103"/>
    </row>
    <row r="58" spans="2:14" x14ac:dyDescent="0.35">
      <c r="B58" s="191"/>
      <c r="C58" s="193"/>
      <c r="D58" s="195"/>
      <c r="E58" s="197"/>
      <c r="F58" s="199"/>
      <c r="G58" s="201"/>
      <c r="H58" s="4">
        <v>5</v>
      </c>
      <c r="I58" s="1" t="s">
        <v>189</v>
      </c>
      <c r="J58" s="1" t="s">
        <v>181</v>
      </c>
      <c r="K58" s="9">
        <v>0</v>
      </c>
      <c r="L58" s="91">
        <f t="shared" si="4"/>
        <v>0</v>
      </c>
      <c r="M58" s="91">
        <v>8125</v>
      </c>
      <c r="N58" s="103"/>
    </row>
    <row r="59" spans="2:14" x14ac:dyDescent="0.35">
      <c r="B59" s="191"/>
      <c r="C59" s="193"/>
      <c r="D59" s="195"/>
      <c r="E59" s="197"/>
      <c r="F59" s="199"/>
      <c r="G59" s="201"/>
      <c r="H59" s="4"/>
      <c r="I59" s="1"/>
      <c r="J59" s="1"/>
      <c r="K59" s="9">
        <v>0</v>
      </c>
      <c r="L59" s="91">
        <f t="shared" si="4"/>
        <v>0</v>
      </c>
      <c r="M59" s="91">
        <v>0</v>
      </c>
      <c r="N59" s="103"/>
    </row>
    <row r="60" spans="2:14" x14ac:dyDescent="0.35">
      <c r="B60" s="191"/>
      <c r="C60" s="193"/>
      <c r="D60" s="195"/>
      <c r="E60" s="197"/>
      <c r="F60" s="199"/>
      <c r="G60" s="201"/>
      <c r="H60" s="4"/>
      <c r="I60" s="1"/>
      <c r="J60" s="1"/>
      <c r="K60" s="9">
        <v>0</v>
      </c>
      <c r="L60" s="91">
        <f t="shared" si="4"/>
        <v>0</v>
      </c>
      <c r="M60" s="91">
        <v>0</v>
      </c>
      <c r="N60" s="103"/>
    </row>
    <row r="61" spans="2:14" x14ac:dyDescent="0.35">
      <c r="B61" s="191"/>
      <c r="C61" s="193"/>
      <c r="D61" s="195"/>
      <c r="E61" s="197"/>
      <c r="F61" s="199"/>
      <c r="G61" s="201"/>
      <c r="H61" s="4"/>
      <c r="I61" s="1"/>
      <c r="J61" s="1"/>
      <c r="K61" s="9">
        <v>0</v>
      </c>
      <c r="L61" s="91">
        <f t="shared" si="4"/>
        <v>0</v>
      </c>
      <c r="M61" s="91">
        <v>0</v>
      </c>
      <c r="N61" s="103"/>
    </row>
    <row r="62" spans="2:14" x14ac:dyDescent="0.35">
      <c r="B62" s="191"/>
      <c r="C62" s="193"/>
      <c r="D62" s="195"/>
      <c r="E62" s="197"/>
      <c r="F62" s="199"/>
      <c r="G62" s="201"/>
      <c r="H62" s="4"/>
      <c r="I62" s="1" t="s">
        <v>40</v>
      </c>
      <c r="J62" s="1"/>
      <c r="K62" s="9">
        <v>426</v>
      </c>
      <c r="L62" s="91">
        <f t="shared" si="4"/>
        <v>149.1</v>
      </c>
      <c r="M62" s="91">
        <v>0</v>
      </c>
      <c r="N62" s="103"/>
    </row>
    <row r="63" spans="2:14" ht="15" thickBot="1" x14ac:dyDescent="0.4">
      <c r="B63" s="181"/>
      <c r="C63" s="194"/>
      <c r="D63" s="196"/>
      <c r="E63" s="198"/>
      <c r="F63" s="200"/>
      <c r="G63" s="202"/>
      <c r="H63" s="7" t="s">
        <v>23</v>
      </c>
      <c r="I63" s="10">
        <f>SUM(G54-K63)</f>
        <v>65212.35</v>
      </c>
      <c r="J63" s="11" t="s">
        <v>9</v>
      </c>
      <c r="K63" s="12">
        <f>SUM(K54:K62)</f>
        <v>17212.650000000001</v>
      </c>
      <c r="L63" s="92">
        <f>SUM(L54:L62)</f>
        <v>6024.4274999999998</v>
      </c>
      <c r="M63" s="92">
        <f t="shared" ref="M63" si="5">SUM(M54:M62)</f>
        <v>8125</v>
      </c>
      <c r="N63" s="103"/>
    </row>
    <row r="64" spans="2:14" x14ac:dyDescent="0.35">
      <c r="B64" s="180" t="s">
        <v>1</v>
      </c>
      <c r="C64" s="182" t="s">
        <v>2</v>
      </c>
      <c r="D64" s="184" t="s">
        <v>3</v>
      </c>
      <c r="E64" s="185"/>
      <c r="F64" s="185"/>
      <c r="G64" s="186"/>
      <c r="H64" s="187" t="s">
        <v>4</v>
      </c>
      <c r="I64" s="188"/>
      <c r="J64" s="188"/>
      <c r="K64" s="189"/>
      <c r="L64" s="89" t="s">
        <v>5</v>
      </c>
      <c r="M64" s="100"/>
      <c r="N64" s="103"/>
    </row>
    <row r="65" spans="2:15" x14ac:dyDescent="0.35">
      <c r="B65" s="181"/>
      <c r="C65" s="183"/>
      <c r="D65" s="19" t="s">
        <v>6</v>
      </c>
      <c r="E65" s="15" t="s">
        <v>7</v>
      </c>
      <c r="F65" s="17" t="s">
        <v>8</v>
      </c>
      <c r="G65" s="20" t="s">
        <v>9</v>
      </c>
      <c r="H65" s="8" t="s">
        <v>10</v>
      </c>
      <c r="I65" s="7" t="s">
        <v>11</v>
      </c>
      <c r="J65" s="2" t="s">
        <v>12</v>
      </c>
      <c r="K65" s="3" t="s">
        <v>13</v>
      </c>
      <c r="L65" s="127" t="s">
        <v>41</v>
      </c>
      <c r="M65" s="101" t="s">
        <v>14</v>
      </c>
      <c r="N65" s="103"/>
    </row>
    <row r="66" spans="2:15" ht="29" x14ac:dyDescent="0.35">
      <c r="B66" s="190" t="s">
        <v>42</v>
      </c>
      <c r="C66" s="192" t="s">
        <v>43</v>
      </c>
      <c r="D66" s="195"/>
      <c r="E66" s="197">
        <v>90000</v>
      </c>
      <c r="F66" s="199"/>
      <c r="G66" s="201">
        <f>SUM(D66:F66)</f>
        <v>90000</v>
      </c>
      <c r="H66" s="5">
        <v>1</v>
      </c>
      <c r="I66" s="6" t="s">
        <v>190</v>
      </c>
      <c r="J66" s="88" t="s">
        <v>44</v>
      </c>
      <c r="K66" s="172">
        <v>10638.1</v>
      </c>
      <c r="L66" s="9">
        <f>SUM(K66*0)</f>
        <v>0</v>
      </c>
      <c r="M66" s="91">
        <v>20000</v>
      </c>
      <c r="N66" s="103"/>
      <c r="O66" s="139"/>
    </row>
    <row r="67" spans="2:15" ht="43.5" x14ac:dyDescent="0.35">
      <c r="B67" s="191"/>
      <c r="C67" s="193"/>
      <c r="D67" s="195"/>
      <c r="E67" s="197"/>
      <c r="F67" s="199"/>
      <c r="G67" s="201"/>
      <c r="H67" s="4">
        <v>2</v>
      </c>
      <c r="I67" s="93" t="s">
        <v>45</v>
      </c>
      <c r="J67" s="93" t="s">
        <v>46</v>
      </c>
      <c r="K67" s="173">
        <v>59619.88</v>
      </c>
      <c r="L67" s="97">
        <f>SUM(K67*1)</f>
        <v>59619.88</v>
      </c>
      <c r="M67" s="91">
        <v>0</v>
      </c>
      <c r="N67" s="103"/>
    </row>
    <row r="68" spans="2:15" ht="43.5" x14ac:dyDescent="0.35">
      <c r="B68" s="191"/>
      <c r="C68" s="193"/>
      <c r="D68" s="195"/>
      <c r="E68" s="197"/>
      <c r="F68" s="199"/>
      <c r="G68" s="201"/>
      <c r="H68" s="4">
        <v>3</v>
      </c>
      <c r="I68" s="88" t="s">
        <v>47</v>
      </c>
      <c r="J68" s="95">
        <v>45044</v>
      </c>
      <c r="K68" s="174">
        <v>3117.84</v>
      </c>
      <c r="L68" s="98">
        <f>SUM(K68*1)</f>
        <v>3117.84</v>
      </c>
      <c r="M68" s="91">
        <v>0</v>
      </c>
      <c r="N68" s="103"/>
    </row>
    <row r="69" spans="2:15" x14ac:dyDescent="0.35">
      <c r="B69" s="191"/>
      <c r="C69" s="193"/>
      <c r="D69" s="195"/>
      <c r="E69" s="197"/>
      <c r="F69" s="199"/>
      <c r="G69" s="201"/>
      <c r="H69" s="4">
        <v>4</v>
      </c>
      <c r="I69" s="1" t="s">
        <v>48</v>
      </c>
      <c r="J69" s="128">
        <v>45224</v>
      </c>
      <c r="K69" s="175">
        <v>0</v>
      </c>
      <c r="L69" s="96">
        <f>SUM(K69*1)</f>
        <v>0</v>
      </c>
      <c r="M69" s="171">
        <v>6725.95</v>
      </c>
      <c r="N69" s="103"/>
    </row>
    <row r="70" spans="2:15" x14ac:dyDescent="0.35">
      <c r="B70" s="191"/>
      <c r="C70" s="193"/>
      <c r="D70" s="195"/>
      <c r="E70" s="197"/>
      <c r="F70" s="199"/>
      <c r="G70" s="201"/>
      <c r="H70" s="4">
        <v>5</v>
      </c>
      <c r="I70" s="1" t="s">
        <v>49</v>
      </c>
      <c r="J70" s="124">
        <v>45047</v>
      </c>
      <c r="K70" s="176">
        <v>152.12</v>
      </c>
      <c r="L70" s="96">
        <f t="shared" ref="L70:L71" si="6">SUM(K70*1)</f>
        <v>152.12</v>
      </c>
      <c r="M70" s="91">
        <v>600</v>
      </c>
      <c r="N70" s="103"/>
    </row>
    <row r="71" spans="2:15" x14ac:dyDescent="0.35">
      <c r="B71" s="191"/>
      <c r="C71" s="193"/>
      <c r="D71" s="195"/>
      <c r="E71" s="197"/>
      <c r="F71" s="199"/>
      <c r="G71" s="201"/>
      <c r="H71" s="4">
        <v>6</v>
      </c>
      <c r="I71" s="1" t="s">
        <v>50</v>
      </c>
      <c r="J71" s="164">
        <v>45200</v>
      </c>
      <c r="K71" s="176">
        <v>50.88</v>
      </c>
      <c r="L71" s="96">
        <f t="shared" si="6"/>
        <v>50.88</v>
      </c>
      <c r="M71" s="91">
        <v>0</v>
      </c>
      <c r="N71" s="103"/>
    </row>
    <row r="72" spans="2:15" ht="15" thickBot="1" x14ac:dyDescent="0.4">
      <c r="B72" s="181"/>
      <c r="C72" s="194"/>
      <c r="D72" s="196"/>
      <c r="E72" s="198"/>
      <c r="F72" s="200"/>
      <c r="G72" s="202"/>
      <c r="H72" s="7" t="s">
        <v>23</v>
      </c>
      <c r="I72" s="10">
        <f>SUM(G66-K72)</f>
        <v>16421.180000000008</v>
      </c>
      <c r="J72" s="11" t="s">
        <v>9</v>
      </c>
      <c r="K72" s="12">
        <f>SUM(K66:K71)</f>
        <v>73578.819999999992</v>
      </c>
      <c r="L72" s="92">
        <f>SUM(L66:L71)</f>
        <v>62940.72</v>
      </c>
      <c r="M72" s="92">
        <f>SUM(M66:M71)</f>
        <v>27325.95</v>
      </c>
      <c r="N72" s="103"/>
    </row>
    <row r="73" spans="2:15" x14ac:dyDescent="0.35">
      <c r="B73" s="180" t="s">
        <v>1</v>
      </c>
      <c r="C73" s="182" t="s">
        <v>2</v>
      </c>
      <c r="D73" s="184" t="s">
        <v>3</v>
      </c>
      <c r="E73" s="185"/>
      <c r="F73" s="185"/>
      <c r="G73" s="186"/>
      <c r="H73" s="187" t="s">
        <v>4</v>
      </c>
      <c r="I73" s="188"/>
      <c r="J73" s="188"/>
      <c r="K73" s="189"/>
      <c r="L73" s="89" t="s">
        <v>5</v>
      </c>
      <c r="M73" s="100"/>
      <c r="N73" s="103"/>
    </row>
    <row r="74" spans="2:15" ht="15" thickBot="1" x14ac:dyDescent="0.4">
      <c r="B74" s="181"/>
      <c r="C74" s="183"/>
      <c r="D74" s="19" t="s">
        <v>6</v>
      </c>
      <c r="E74" s="15" t="s">
        <v>7</v>
      </c>
      <c r="F74" s="17" t="s">
        <v>8</v>
      </c>
      <c r="G74" s="20" t="s">
        <v>9</v>
      </c>
      <c r="H74" s="8" t="s">
        <v>10</v>
      </c>
      <c r="I74" s="7" t="s">
        <v>11</v>
      </c>
      <c r="J74" s="2" t="s">
        <v>12</v>
      </c>
      <c r="K74" s="3" t="s">
        <v>13</v>
      </c>
      <c r="L74" s="90" t="s">
        <v>197</v>
      </c>
      <c r="M74" s="101" t="s">
        <v>14</v>
      </c>
      <c r="N74" s="103"/>
    </row>
    <row r="75" spans="2:15" x14ac:dyDescent="0.35">
      <c r="B75" s="190" t="s">
        <v>51</v>
      </c>
      <c r="C75" s="192" t="s">
        <v>52</v>
      </c>
      <c r="D75" s="195">
        <v>89643</v>
      </c>
      <c r="E75" s="197"/>
      <c r="F75" s="199"/>
      <c r="G75" s="201">
        <f>SUM(D75:F75)</f>
        <v>89643</v>
      </c>
      <c r="H75" s="5">
        <v>1</v>
      </c>
      <c r="I75" s="6" t="s">
        <v>179</v>
      </c>
      <c r="J75" s="6" t="s">
        <v>181</v>
      </c>
      <c r="K75" s="9">
        <v>4800</v>
      </c>
      <c r="L75" s="91">
        <v>0</v>
      </c>
      <c r="M75" s="91">
        <v>15200</v>
      </c>
      <c r="N75" s="103"/>
    </row>
    <row r="76" spans="2:15" x14ac:dyDescent="0.35">
      <c r="B76" s="191"/>
      <c r="C76" s="193"/>
      <c r="D76" s="195"/>
      <c r="E76" s="197"/>
      <c r="F76" s="199"/>
      <c r="G76" s="201"/>
      <c r="H76" s="4">
        <v>2</v>
      </c>
      <c r="I76" s="1" t="s">
        <v>183</v>
      </c>
      <c r="J76" s="133">
        <v>45077</v>
      </c>
      <c r="K76" s="9">
        <v>540</v>
      </c>
      <c r="L76" s="91">
        <v>0</v>
      </c>
      <c r="M76" s="91">
        <v>0</v>
      </c>
      <c r="N76" s="103"/>
    </row>
    <row r="77" spans="2:15" x14ac:dyDescent="0.35">
      <c r="B77" s="191"/>
      <c r="C77" s="193"/>
      <c r="D77" s="195"/>
      <c r="E77" s="197"/>
      <c r="F77" s="199"/>
      <c r="G77" s="201"/>
      <c r="H77" s="4">
        <v>3</v>
      </c>
      <c r="I77" s="1" t="s">
        <v>180</v>
      </c>
      <c r="J77" s="128" t="s">
        <v>182</v>
      </c>
      <c r="K77" s="9">
        <v>1200</v>
      </c>
      <c r="L77" s="91">
        <v>0</v>
      </c>
      <c r="M77" s="91">
        <v>0</v>
      </c>
      <c r="N77" s="103"/>
    </row>
    <row r="78" spans="2:15" x14ac:dyDescent="0.35">
      <c r="B78" s="191"/>
      <c r="C78" s="193"/>
      <c r="D78" s="195"/>
      <c r="E78" s="197"/>
      <c r="F78" s="199"/>
      <c r="G78" s="201"/>
      <c r="H78" s="4">
        <v>4</v>
      </c>
      <c r="I78" s="1" t="s">
        <v>184</v>
      </c>
      <c r="J78" s="128">
        <v>45105</v>
      </c>
      <c r="K78" s="9">
        <v>540</v>
      </c>
      <c r="L78" s="91">
        <v>0</v>
      </c>
      <c r="M78" s="91">
        <v>0</v>
      </c>
      <c r="N78" s="103"/>
    </row>
    <row r="79" spans="2:15" x14ac:dyDescent="0.35">
      <c r="B79" s="191"/>
      <c r="C79" s="193"/>
      <c r="D79" s="195"/>
      <c r="E79" s="197"/>
      <c r="F79" s="199"/>
      <c r="G79" s="201"/>
      <c r="H79" s="4"/>
      <c r="I79" s="1"/>
      <c r="J79" s="1"/>
      <c r="K79" s="9">
        <v>0</v>
      </c>
      <c r="L79" s="91">
        <v>0</v>
      </c>
      <c r="M79" s="91">
        <v>0</v>
      </c>
      <c r="N79" s="103"/>
    </row>
    <row r="80" spans="2:15" x14ac:dyDescent="0.35">
      <c r="B80" s="191"/>
      <c r="C80" s="193"/>
      <c r="D80" s="195"/>
      <c r="E80" s="197"/>
      <c r="F80" s="199"/>
      <c r="G80" s="201"/>
      <c r="H80" s="4"/>
      <c r="I80" s="1"/>
      <c r="J80" s="1"/>
      <c r="K80" s="9">
        <v>0</v>
      </c>
      <c r="L80" s="91">
        <v>0</v>
      </c>
      <c r="M80" s="91">
        <v>0</v>
      </c>
      <c r="N80" s="103"/>
    </row>
    <row r="81" spans="2:14" x14ac:dyDescent="0.35">
      <c r="B81" s="191"/>
      <c r="C81" s="193"/>
      <c r="D81" s="195"/>
      <c r="E81" s="197"/>
      <c r="F81" s="199"/>
      <c r="G81" s="201"/>
      <c r="H81" s="4"/>
      <c r="I81" s="1"/>
      <c r="J81" s="1"/>
      <c r="K81" s="9">
        <v>0</v>
      </c>
      <c r="L81" s="91">
        <v>0</v>
      </c>
      <c r="M81" s="91">
        <v>0</v>
      </c>
      <c r="N81" s="103"/>
    </row>
    <row r="82" spans="2:14" x14ac:dyDescent="0.35">
      <c r="B82" s="191"/>
      <c r="C82" s="193"/>
      <c r="D82" s="195"/>
      <c r="E82" s="197"/>
      <c r="F82" s="199"/>
      <c r="G82" s="201"/>
      <c r="H82" s="4"/>
      <c r="I82" s="1"/>
      <c r="J82" s="1"/>
      <c r="K82" s="9">
        <v>0</v>
      </c>
      <c r="L82" s="91">
        <v>0</v>
      </c>
      <c r="M82" s="91">
        <v>0</v>
      </c>
      <c r="N82" s="103"/>
    </row>
    <row r="83" spans="2:14" x14ac:dyDescent="0.35">
      <c r="B83" s="191"/>
      <c r="C83" s="193"/>
      <c r="D83" s="195"/>
      <c r="E83" s="197"/>
      <c r="F83" s="199"/>
      <c r="G83" s="201"/>
      <c r="H83" s="4"/>
      <c r="I83" s="1"/>
      <c r="J83" s="1"/>
      <c r="K83" s="9">
        <v>0</v>
      </c>
      <c r="L83" s="91">
        <v>0</v>
      </c>
      <c r="M83" s="91">
        <v>0</v>
      </c>
      <c r="N83" s="103"/>
    </row>
    <row r="84" spans="2:14" ht="15" thickBot="1" x14ac:dyDescent="0.4">
      <c r="B84" s="181"/>
      <c r="C84" s="194"/>
      <c r="D84" s="196"/>
      <c r="E84" s="198"/>
      <c r="F84" s="200"/>
      <c r="G84" s="202"/>
      <c r="H84" s="7" t="s">
        <v>23</v>
      </c>
      <c r="I84" s="10">
        <f>SUM(G75-K84)</f>
        <v>82563</v>
      </c>
      <c r="J84" s="11" t="s">
        <v>9</v>
      </c>
      <c r="K84" s="12">
        <f>SUM(K75:K83)</f>
        <v>7080</v>
      </c>
      <c r="L84" s="92">
        <f t="shared" ref="L84:M147" si="7">SUM(L75:L83)</f>
        <v>0</v>
      </c>
      <c r="M84" s="92">
        <f t="shared" si="7"/>
        <v>15200</v>
      </c>
      <c r="N84" s="103"/>
    </row>
    <row r="85" spans="2:14" x14ac:dyDescent="0.35">
      <c r="B85" s="180" t="s">
        <v>1</v>
      </c>
      <c r="C85" s="182" t="s">
        <v>2</v>
      </c>
      <c r="D85" s="184" t="s">
        <v>3</v>
      </c>
      <c r="E85" s="185"/>
      <c r="F85" s="185"/>
      <c r="G85" s="186"/>
      <c r="H85" s="187" t="s">
        <v>4</v>
      </c>
      <c r="I85" s="188"/>
      <c r="J85" s="188"/>
      <c r="K85" s="189"/>
      <c r="L85" s="89" t="s">
        <v>5</v>
      </c>
      <c r="M85" s="100"/>
      <c r="N85" s="103"/>
    </row>
    <row r="86" spans="2:14" ht="15" thickBot="1" x14ac:dyDescent="0.4">
      <c r="B86" s="181"/>
      <c r="C86" s="183"/>
      <c r="D86" s="19" t="s">
        <v>6</v>
      </c>
      <c r="E86" s="15" t="s">
        <v>7</v>
      </c>
      <c r="F86" s="17" t="s">
        <v>8</v>
      </c>
      <c r="G86" s="20" t="s">
        <v>9</v>
      </c>
      <c r="H86" s="8" t="s">
        <v>10</v>
      </c>
      <c r="I86" s="7" t="s">
        <v>11</v>
      </c>
      <c r="J86" s="2" t="s">
        <v>12</v>
      </c>
      <c r="K86" s="3" t="s">
        <v>13</v>
      </c>
      <c r="L86" s="90" t="s">
        <v>156</v>
      </c>
      <c r="M86" s="101" t="s">
        <v>14</v>
      </c>
      <c r="N86" s="103"/>
    </row>
    <row r="87" spans="2:14" x14ac:dyDescent="0.35">
      <c r="B87" s="190" t="s">
        <v>53</v>
      </c>
      <c r="C87" s="192" t="s">
        <v>54</v>
      </c>
      <c r="D87" s="195"/>
      <c r="E87" s="197">
        <v>80000</v>
      </c>
      <c r="F87" s="199"/>
      <c r="G87" s="201">
        <f>SUM(D87:F87)</f>
        <v>80000</v>
      </c>
      <c r="H87" s="5">
        <v>1</v>
      </c>
      <c r="I87" s="6"/>
      <c r="J87" s="6"/>
      <c r="K87" s="9">
        <v>0</v>
      </c>
      <c r="L87" s="91">
        <v>0</v>
      </c>
      <c r="M87" s="91">
        <v>0</v>
      </c>
      <c r="N87" s="103"/>
    </row>
    <row r="88" spans="2:14" x14ac:dyDescent="0.35">
      <c r="B88" s="191"/>
      <c r="C88" s="193"/>
      <c r="D88" s="195"/>
      <c r="E88" s="197"/>
      <c r="F88" s="199"/>
      <c r="G88" s="201"/>
      <c r="H88" s="4"/>
      <c r="I88" s="1"/>
      <c r="J88" s="1"/>
      <c r="K88" s="9">
        <v>0</v>
      </c>
      <c r="L88" s="91">
        <v>0</v>
      </c>
      <c r="M88" s="91">
        <v>0</v>
      </c>
      <c r="N88" s="103"/>
    </row>
    <row r="89" spans="2:14" x14ac:dyDescent="0.35">
      <c r="B89" s="191"/>
      <c r="C89" s="193"/>
      <c r="D89" s="195"/>
      <c r="E89" s="197"/>
      <c r="F89" s="199"/>
      <c r="G89" s="201"/>
      <c r="H89" s="4"/>
      <c r="I89" s="1"/>
      <c r="J89" s="1"/>
      <c r="K89" s="9">
        <v>0</v>
      </c>
      <c r="L89" s="91">
        <v>0</v>
      </c>
      <c r="M89" s="91">
        <v>0</v>
      </c>
      <c r="N89" s="103"/>
    </row>
    <row r="90" spans="2:14" x14ac:dyDescent="0.35">
      <c r="B90" s="191"/>
      <c r="C90" s="193"/>
      <c r="D90" s="195"/>
      <c r="E90" s="197"/>
      <c r="F90" s="199"/>
      <c r="G90" s="201"/>
      <c r="H90" s="4"/>
      <c r="I90" s="1"/>
      <c r="J90" s="1"/>
      <c r="K90" s="9">
        <v>0</v>
      </c>
      <c r="L90" s="91">
        <v>0</v>
      </c>
      <c r="M90" s="91">
        <v>0</v>
      </c>
      <c r="N90" s="103"/>
    </row>
    <row r="91" spans="2:14" x14ac:dyDescent="0.35">
      <c r="B91" s="191"/>
      <c r="C91" s="193"/>
      <c r="D91" s="195"/>
      <c r="E91" s="197"/>
      <c r="F91" s="199"/>
      <c r="G91" s="201"/>
      <c r="H91" s="4"/>
      <c r="I91" s="1"/>
      <c r="J91" s="1"/>
      <c r="K91" s="9">
        <v>0</v>
      </c>
      <c r="L91" s="91">
        <v>0</v>
      </c>
      <c r="M91" s="91">
        <v>0</v>
      </c>
      <c r="N91" s="103"/>
    </row>
    <row r="92" spans="2:14" x14ac:dyDescent="0.35">
      <c r="B92" s="191"/>
      <c r="C92" s="193"/>
      <c r="D92" s="195"/>
      <c r="E92" s="197"/>
      <c r="F92" s="199"/>
      <c r="G92" s="201"/>
      <c r="H92" s="4"/>
      <c r="I92" s="1"/>
      <c r="J92" s="1"/>
      <c r="K92" s="9">
        <v>0</v>
      </c>
      <c r="L92" s="91">
        <v>0</v>
      </c>
      <c r="M92" s="91">
        <v>0</v>
      </c>
      <c r="N92" s="103"/>
    </row>
    <row r="93" spans="2:14" x14ac:dyDescent="0.35">
      <c r="B93" s="191"/>
      <c r="C93" s="193"/>
      <c r="D93" s="195"/>
      <c r="E93" s="197"/>
      <c r="F93" s="199"/>
      <c r="G93" s="201"/>
      <c r="H93" s="4"/>
      <c r="I93" s="1"/>
      <c r="J93" s="1"/>
      <c r="K93" s="9">
        <v>0</v>
      </c>
      <c r="L93" s="91">
        <v>0</v>
      </c>
      <c r="M93" s="91">
        <v>0</v>
      </c>
      <c r="N93" s="103"/>
    </row>
    <row r="94" spans="2:14" x14ac:dyDescent="0.35">
      <c r="B94" s="191"/>
      <c r="C94" s="193"/>
      <c r="D94" s="195"/>
      <c r="E94" s="197"/>
      <c r="F94" s="199"/>
      <c r="G94" s="201"/>
      <c r="H94" s="4"/>
      <c r="I94" s="1"/>
      <c r="J94" s="1"/>
      <c r="K94" s="9">
        <v>0</v>
      </c>
      <c r="L94" s="91">
        <v>0</v>
      </c>
      <c r="M94" s="91">
        <v>0</v>
      </c>
      <c r="N94" s="103"/>
    </row>
    <row r="95" spans="2:14" x14ac:dyDescent="0.35">
      <c r="B95" s="191"/>
      <c r="C95" s="193"/>
      <c r="D95" s="195"/>
      <c r="E95" s="197"/>
      <c r="F95" s="199"/>
      <c r="G95" s="201"/>
      <c r="H95" s="4"/>
      <c r="I95" s="1"/>
      <c r="J95" s="1"/>
      <c r="K95" s="9">
        <v>0</v>
      </c>
      <c r="L95" s="91">
        <v>0</v>
      </c>
      <c r="M95" s="91">
        <v>0</v>
      </c>
      <c r="N95" s="103"/>
    </row>
    <row r="96" spans="2:14" x14ac:dyDescent="0.35">
      <c r="B96" s="181"/>
      <c r="C96" s="194"/>
      <c r="D96" s="196"/>
      <c r="E96" s="198"/>
      <c r="F96" s="200"/>
      <c r="G96" s="202"/>
      <c r="H96" s="7" t="s">
        <v>23</v>
      </c>
      <c r="I96" s="10">
        <f>SUM(G87-K96)</f>
        <v>80000</v>
      </c>
      <c r="J96" s="11" t="s">
        <v>9</v>
      </c>
      <c r="K96" s="12">
        <f>SUM(K87:K95)</f>
        <v>0</v>
      </c>
      <c r="L96" s="92">
        <f t="shared" si="7"/>
        <v>0</v>
      </c>
      <c r="M96" s="92">
        <f t="shared" si="7"/>
        <v>0</v>
      </c>
      <c r="N96" s="103"/>
    </row>
    <row r="97" spans="2:16" x14ac:dyDescent="0.35">
      <c r="B97" s="203" t="s">
        <v>1</v>
      </c>
      <c r="C97" s="205" t="s">
        <v>2</v>
      </c>
      <c r="D97" s="184" t="s">
        <v>3</v>
      </c>
      <c r="E97" s="185"/>
      <c r="F97" s="185"/>
      <c r="G97" s="186"/>
      <c r="H97" s="187" t="s">
        <v>4</v>
      </c>
      <c r="I97" s="188"/>
      <c r="J97" s="188"/>
      <c r="K97" s="189"/>
      <c r="L97" s="89" t="s">
        <v>5</v>
      </c>
      <c r="M97" s="100"/>
      <c r="N97" s="103"/>
    </row>
    <row r="98" spans="2:16" x14ac:dyDescent="0.35">
      <c r="B98" s="204"/>
      <c r="C98" s="206"/>
      <c r="D98" s="19" t="s">
        <v>6</v>
      </c>
      <c r="E98" s="15" t="s">
        <v>7</v>
      </c>
      <c r="F98" s="17" t="s">
        <v>8</v>
      </c>
      <c r="G98" s="20" t="s">
        <v>9</v>
      </c>
      <c r="H98" s="8" t="s">
        <v>10</v>
      </c>
      <c r="I98" s="7" t="s">
        <v>11</v>
      </c>
      <c r="J98" s="2" t="s">
        <v>12</v>
      </c>
      <c r="K98" s="3" t="s">
        <v>13</v>
      </c>
      <c r="L98" s="90" t="s">
        <v>41</v>
      </c>
      <c r="M98" s="101" t="s">
        <v>14</v>
      </c>
      <c r="N98" s="103"/>
    </row>
    <row r="99" spans="2:16" ht="29.5" x14ac:dyDescent="0.4">
      <c r="B99" s="219" t="s">
        <v>55</v>
      </c>
      <c r="C99" s="221" t="s">
        <v>56</v>
      </c>
      <c r="D99" s="207">
        <v>34000</v>
      </c>
      <c r="E99" s="210">
        <v>60000</v>
      </c>
      <c r="F99" s="213"/>
      <c r="G99" s="216">
        <f>SUM(D99:F111)</f>
        <v>94000</v>
      </c>
      <c r="H99" s="4">
        <v>1</v>
      </c>
      <c r="I99" s="1" t="s">
        <v>57</v>
      </c>
      <c r="J99" s="99" t="s">
        <v>58</v>
      </c>
      <c r="K99" s="178">
        <v>4956.6499999999996</v>
      </c>
      <c r="L99" s="92">
        <f t="shared" ref="L99:L110" si="8">SUM(K99*1)</f>
        <v>4956.6499999999996</v>
      </c>
      <c r="M99" s="165">
        <v>10066</v>
      </c>
      <c r="N99" s="103"/>
      <c r="P99" s="138"/>
    </row>
    <row r="100" spans="2:16" ht="40.5" customHeight="1" x14ac:dyDescent="0.35">
      <c r="B100" s="219"/>
      <c r="C100" s="221"/>
      <c r="D100" s="208"/>
      <c r="E100" s="211"/>
      <c r="F100" s="214"/>
      <c r="G100" s="217"/>
      <c r="H100" s="4">
        <v>2</v>
      </c>
      <c r="I100" s="1" t="s">
        <v>59</v>
      </c>
      <c r="J100" s="99" t="s">
        <v>60</v>
      </c>
      <c r="K100" s="178">
        <v>3698.06</v>
      </c>
      <c r="L100" s="92">
        <f t="shared" si="8"/>
        <v>3698.06</v>
      </c>
      <c r="M100" s="91">
        <v>7507.11</v>
      </c>
      <c r="N100" s="103"/>
    </row>
    <row r="101" spans="2:16" ht="29" x14ac:dyDescent="0.35">
      <c r="B101" s="219"/>
      <c r="C101" s="221"/>
      <c r="D101" s="208"/>
      <c r="E101" s="211"/>
      <c r="F101" s="214"/>
      <c r="G101" s="217"/>
      <c r="H101" s="4">
        <v>3</v>
      </c>
      <c r="I101" s="1" t="s">
        <v>61</v>
      </c>
      <c r="J101" s="93" t="s">
        <v>60</v>
      </c>
      <c r="K101" s="172">
        <v>996.17</v>
      </c>
      <c r="L101" s="92">
        <f t="shared" si="8"/>
        <v>996.17</v>
      </c>
      <c r="M101" s="92">
        <v>0</v>
      </c>
      <c r="N101" s="103"/>
    </row>
    <row r="102" spans="2:16" ht="29" x14ac:dyDescent="0.35">
      <c r="B102" s="219"/>
      <c r="C102" s="221"/>
      <c r="D102" s="208"/>
      <c r="E102" s="211"/>
      <c r="F102" s="214"/>
      <c r="G102" s="217"/>
      <c r="H102" s="4">
        <v>4</v>
      </c>
      <c r="I102" s="1" t="s">
        <v>62</v>
      </c>
      <c r="J102" s="93" t="s">
        <v>63</v>
      </c>
      <c r="K102" s="9">
        <v>0</v>
      </c>
      <c r="L102" s="92">
        <f t="shared" si="8"/>
        <v>0</v>
      </c>
      <c r="M102" s="91">
        <v>30000</v>
      </c>
      <c r="N102" s="103"/>
    </row>
    <row r="103" spans="2:16" ht="29.5" thickBot="1" x14ac:dyDescent="0.4">
      <c r="B103" s="219"/>
      <c r="C103" s="221"/>
      <c r="D103" s="208"/>
      <c r="E103" s="211"/>
      <c r="F103" s="214"/>
      <c r="G103" s="217"/>
      <c r="H103" s="4">
        <v>5</v>
      </c>
      <c r="I103" s="1" t="s">
        <v>64</v>
      </c>
      <c r="J103" s="93" t="s">
        <v>63</v>
      </c>
      <c r="K103" s="9">
        <v>0</v>
      </c>
      <c r="L103" s="92">
        <f t="shared" si="8"/>
        <v>0</v>
      </c>
      <c r="M103" s="91">
        <v>10600</v>
      </c>
      <c r="N103" s="103"/>
    </row>
    <row r="104" spans="2:16" ht="15" thickBot="1" x14ac:dyDescent="0.4">
      <c r="B104" s="219"/>
      <c r="C104" s="221"/>
      <c r="D104" s="208"/>
      <c r="E104" s="211"/>
      <c r="F104" s="214"/>
      <c r="G104" s="217"/>
      <c r="H104" s="4">
        <v>6</v>
      </c>
      <c r="I104" s="1" t="s">
        <v>185</v>
      </c>
      <c r="J104" s="253">
        <v>45200</v>
      </c>
      <c r="K104" s="9">
        <v>4527</v>
      </c>
      <c r="L104" s="92">
        <f t="shared" si="8"/>
        <v>4527</v>
      </c>
      <c r="M104" s="91">
        <v>0</v>
      </c>
      <c r="N104" s="103"/>
    </row>
    <row r="105" spans="2:16" ht="15" thickBot="1" x14ac:dyDescent="0.4">
      <c r="B105" s="219"/>
      <c r="C105" s="221"/>
      <c r="D105" s="208"/>
      <c r="E105" s="211"/>
      <c r="F105" s="214"/>
      <c r="G105" s="217"/>
      <c r="H105" s="4">
        <v>7</v>
      </c>
      <c r="I105" s="1" t="s">
        <v>186</v>
      </c>
      <c r="J105" s="93" t="s">
        <v>181</v>
      </c>
      <c r="K105" s="9">
        <v>0</v>
      </c>
      <c r="L105" s="92">
        <f t="shared" si="8"/>
        <v>0</v>
      </c>
      <c r="M105" s="91">
        <v>10500</v>
      </c>
      <c r="N105" s="103"/>
    </row>
    <row r="106" spans="2:16" ht="15" thickBot="1" x14ac:dyDescent="0.4">
      <c r="B106" s="219"/>
      <c r="C106" s="221"/>
      <c r="D106" s="208"/>
      <c r="E106" s="211"/>
      <c r="F106" s="214"/>
      <c r="G106" s="217"/>
      <c r="H106" s="4">
        <v>8</v>
      </c>
      <c r="I106" s="1" t="s">
        <v>188</v>
      </c>
      <c r="J106" s="93" t="s">
        <v>187</v>
      </c>
      <c r="K106" s="9">
        <v>0</v>
      </c>
      <c r="L106" s="92">
        <f t="shared" si="8"/>
        <v>0</v>
      </c>
      <c r="M106" s="91">
        <v>2000</v>
      </c>
      <c r="N106" s="103"/>
    </row>
    <row r="107" spans="2:16" ht="15" thickBot="1" x14ac:dyDescent="0.4">
      <c r="B107" s="219"/>
      <c r="C107" s="221"/>
      <c r="D107" s="208"/>
      <c r="E107" s="211"/>
      <c r="F107" s="214"/>
      <c r="G107" s="217"/>
      <c r="H107" s="4"/>
      <c r="I107" s="1"/>
      <c r="J107" s="93"/>
      <c r="K107" s="9">
        <v>0</v>
      </c>
      <c r="L107" s="92">
        <f t="shared" si="8"/>
        <v>0</v>
      </c>
      <c r="M107" s="91">
        <v>0</v>
      </c>
      <c r="N107" s="103"/>
    </row>
    <row r="108" spans="2:16" ht="15" thickBot="1" x14ac:dyDescent="0.4">
      <c r="B108" s="219"/>
      <c r="C108" s="221"/>
      <c r="D108" s="208"/>
      <c r="E108" s="211"/>
      <c r="F108" s="214"/>
      <c r="G108" s="217"/>
      <c r="H108" s="4"/>
      <c r="I108" s="1"/>
      <c r="J108" s="1"/>
      <c r="K108" s="9">
        <v>0</v>
      </c>
      <c r="L108" s="92">
        <f t="shared" si="8"/>
        <v>0</v>
      </c>
      <c r="M108" s="91">
        <v>0</v>
      </c>
      <c r="N108" s="103"/>
    </row>
    <row r="109" spans="2:16" x14ac:dyDescent="0.35">
      <c r="B109" s="219"/>
      <c r="C109" s="221"/>
      <c r="D109" s="208"/>
      <c r="E109" s="211"/>
      <c r="F109" s="214"/>
      <c r="G109" s="217"/>
      <c r="H109" s="4"/>
      <c r="I109" s="1"/>
      <c r="J109" s="1"/>
      <c r="K109" s="9">
        <v>0</v>
      </c>
      <c r="L109" s="92">
        <f t="shared" si="8"/>
        <v>0</v>
      </c>
      <c r="M109" s="91">
        <v>0</v>
      </c>
      <c r="N109" s="103"/>
    </row>
    <row r="110" spans="2:16" x14ac:dyDescent="0.35">
      <c r="B110" s="219"/>
      <c r="C110" s="221"/>
      <c r="D110" s="208"/>
      <c r="E110" s="211"/>
      <c r="F110" s="214"/>
      <c r="G110" s="217"/>
      <c r="H110" s="4"/>
      <c r="I110" s="1"/>
      <c r="J110" s="1"/>
      <c r="K110" s="9">
        <v>0</v>
      </c>
      <c r="L110" s="92">
        <f t="shared" si="8"/>
        <v>0</v>
      </c>
      <c r="M110" s="91">
        <v>0</v>
      </c>
      <c r="N110" s="103"/>
    </row>
    <row r="111" spans="2:16" x14ac:dyDescent="0.35">
      <c r="B111" s="219"/>
      <c r="C111" s="221"/>
      <c r="D111" s="209"/>
      <c r="E111" s="212"/>
      <c r="F111" s="215"/>
      <c r="G111" s="218"/>
      <c r="H111" s="7" t="s">
        <v>23</v>
      </c>
      <c r="I111" s="10">
        <f>G99-K111</f>
        <v>79822.12</v>
      </c>
      <c r="J111" s="11" t="s">
        <v>9</v>
      </c>
      <c r="K111" s="12">
        <f>SUM(K99:K110)</f>
        <v>14177.88</v>
      </c>
      <c r="L111" s="92">
        <f>SUM(L99:L110)</f>
        <v>14177.88</v>
      </c>
      <c r="M111" s="92">
        <f>SUM(M99:M110)</f>
        <v>70673.11</v>
      </c>
      <c r="N111" s="103"/>
    </row>
    <row r="112" spans="2:16" x14ac:dyDescent="0.35">
      <c r="B112" s="220"/>
      <c r="C112" s="222"/>
      <c r="D112" s="186" t="s">
        <v>3</v>
      </c>
      <c r="E112" s="223"/>
      <c r="F112" s="223"/>
      <c r="G112" s="224"/>
      <c r="H112" s="187" t="s">
        <v>4</v>
      </c>
      <c r="I112" s="188"/>
      <c r="J112" s="188"/>
      <c r="K112" s="189"/>
      <c r="L112" s="89" t="s">
        <v>5</v>
      </c>
      <c r="M112" s="100"/>
      <c r="N112" s="103"/>
    </row>
    <row r="113" spans="2:14" x14ac:dyDescent="0.35">
      <c r="B113" s="145"/>
      <c r="C113" s="144"/>
      <c r="D113" s="19" t="s">
        <v>6</v>
      </c>
      <c r="E113" s="15" t="s">
        <v>7</v>
      </c>
      <c r="F113" s="17" t="s">
        <v>8</v>
      </c>
      <c r="G113" s="20" t="s">
        <v>9</v>
      </c>
      <c r="H113" s="8" t="s">
        <v>10</v>
      </c>
      <c r="I113" s="7" t="s">
        <v>11</v>
      </c>
      <c r="J113" s="2" t="s">
        <v>12</v>
      </c>
      <c r="K113" s="3" t="s">
        <v>13</v>
      </c>
      <c r="L113" s="90" t="s">
        <v>156</v>
      </c>
      <c r="M113" s="101" t="s">
        <v>14</v>
      </c>
      <c r="N113" s="103"/>
    </row>
    <row r="114" spans="2:14" x14ac:dyDescent="0.35">
      <c r="B114" s="190" t="s">
        <v>65</v>
      </c>
      <c r="C114" s="192" t="s">
        <v>66</v>
      </c>
      <c r="D114" s="195"/>
      <c r="E114" s="197">
        <v>70000</v>
      </c>
      <c r="F114" s="199"/>
      <c r="G114" s="201">
        <f>SUM(D114:F114)</f>
        <v>70000</v>
      </c>
      <c r="H114" s="5">
        <v>1</v>
      </c>
      <c r="I114" s="6" t="s">
        <v>67</v>
      </c>
      <c r="J114" s="13" t="s">
        <v>63</v>
      </c>
      <c r="K114" s="172">
        <v>8675.01</v>
      </c>
      <c r="L114" s="91">
        <f>K114</f>
        <v>8675.01</v>
      </c>
      <c r="M114" s="91">
        <v>70000</v>
      </c>
      <c r="N114" s="103"/>
    </row>
    <row r="115" spans="2:14" x14ac:dyDescent="0.35">
      <c r="B115" s="191"/>
      <c r="C115" s="193"/>
      <c r="D115" s="195"/>
      <c r="E115" s="197"/>
      <c r="F115" s="199"/>
      <c r="G115" s="201"/>
      <c r="H115" s="4"/>
      <c r="I115" s="1"/>
      <c r="J115" s="1"/>
      <c r="K115" s="9">
        <v>0</v>
      </c>
      <c r="L115" s="91">
        <f t="shared" ref="L115:L122" si="9">K115</f>
        <v>0</v>
      </c>
      <c r="M115" s="91">
        <v>0</v>
      </c>
      <c r="N115" s="103"/>
    </row>
    <row r="116" spans="2:14" x14ac:dyDescent="0.35">
      <c r="B116" s="191"/>
      <c r="C116" s="193"/>
      <c r="D116" s="195"/>
      <c r="E116" s="197"/>
      <c r="F116" s="199"/>
      <c r="G116" s="201"/>
      <c r="H116" s="4"/>
      <c r="I116" s="1"/>
      <c r="J116" s="1"/>
      <c r="K116" s="9">
        <v>0</v>
      </c>
      <c r="L116" s="91">
        <f t="shared" si="9"/>
        <v>0</v>
      </c>
      <c r="M116" s="91">
        <v>0</v>
      </c>
      <c r="N116" s="103"/>
    </row>
    <row r="117" spans="2:14" x14ac:dyDescent="0.35">
      <c r="B117" s="191"/>
      <c r="C117" s="193"/>
      <c r="D117" s="195"/>
      <c r="E117" s="197"/>
      <c r="F117" s="199"/>
      <c r="G117" s="201"/>
      <c r="H117" s="4"/>
      <c r="I117" s="1"/>
      <c r="J117" s="1"/>
      <c r="K117" s="9">
        <v>0</v>
      </c>
      <c r="L117" s="91">
        <f t="shared" si="9"/>
        <v>0</v>
      </c>
      <c r="M117" s="91">
        <v>0</v>
      </c>
      <c r="N117" s="103"/>
    </row>
    <row r="118" spans="2:14" x14ac:dyDescent="0.35">
      <c r="B118" s="191"/>
      <c r="C118" s="193"/>
      <c r="D118" s="195"/>
      <c r="E118" s="197"/>
      <c r="F118" s="199"/>
      <c r="G118" s="201"/>
      <c r="H118" s="4"/>
      <c r="I118" s="1"/>
      <c r="J118" s="1"/>
      <c r="K118" s="9">
        <v>0</v>
      </c>
      <c r="L118" s="91">
        <f t="shared" si="9"/>
        <v>0</v>
      </c>
      <c r="M118" s="91">
        <v>0</v>
      </c>
      <c r="N118" s="103"/>
    </row>
    <row r="119" spans="2:14" x14ac:dyDescent="0.35">
      <c r="B119" s="191"/>
      <c r="C119" s="193"/>
      <c r="D119" s="195"/>
      <c r="E119" s="197"/>
      <c r="F119" s="199"/>
      <c r="G119" s="201"/>
      <c r="H119" s="4"/>
      <c r="I119" s="1"/>
      <c r="J119" s="1"/>
      <c r="K119" s="9">
        <v>0</v>
      </c>
      <c r="L119" s="91">
        <f t="shared" si="9"/>
        <v>0</v>
      </c>
      <c r="M119" s="91">
        <v>0</v>
      </c>
      <c r="N119" s="103"/>
    </row>
    <row r="120" spans="2:14" x14ac:dyDescent="0.35">
      <c r="B120" s="191"/>
      <c r="C120" s="193"/>
      <c r="D120" s="195"/>
      <c r="E120" s="197"/>
      <c r="F120" s="199"/>
      <c r="G120" s="201"/>
      <c r="H120" s="4"/>
      <c r="I120" s="1"/>
      <c r="J120" s="1"/>
      <c r="K120" s="9">
        <v>0</v>
      </c>
      <c r="L120" s="91">
        <f t="shared" si="9"/>
        <v>0</v>
      </c>
      <c r="M120" s="91">
        <v>0</v>
      </c>
      <c r="N120" s="103"/>
    </row>
    <row r="121" spans="2:14" x14ac:dyDescent="0.35">
      <c r="B121" s="191"/>
      <c r="C121" s="193"/>
      <c r="D121" s="195"/>
      <c r="E121" s="197"/>
      <c r="F121" s="199"/>
      <c r="G121" s="201"/>
      <c r="H121" s="4"/>
      <c r="I121" s="1"/>
      <c r="J121" s="1"/>
      <c r="K121" s="9">
        <v>0</v>
      </c>
      <c r="L121" s="91">
        <f t="shared" si="9"/>
        <v>0</v>
      </c>
      <c r="M121" s="91">
        <v>0</v>
      </c>
      <c r="N121" s="103"/>
    </row>
    <row r="122" spans="2:14" x14ac:dyDescent="0.35">
      <c r="B122" s="191"/>
      <c r="C122" s="193"/>
      <c r="D122" s="195"/>
      <c r="E122" s="197"/>
      <c r="F122" s="199"/>
      <c r="G122" s="201"/>
      <c r="H122" s="4"/>
      <c r="I122" s="1"/>
      <c r="J122" s="1"/>
      <c r="K122" s="9">
        <v>0</v>
      </c>
      <c r="L122" s="91">
        <f t="shared" si="9"/>
        <v>0</v>
      </c>
      <c r="M122" s="91">
        <v>0</v>
      </c>
      <c r="N122" s="103"/>
    </row>
    <row r="123" spans="2:14" ht="15" thickBot="1" x14ac:dyDescent="0.4">
      <c r="B123" s="181"/>
      <c r="C123" s="194"/>
      <c r="D123" s="196"/>
      <c r="E123" s="198"/>
      <c r="F123" s="200"/>
      <c r="G123" s="202"/>
      <c r="H123" s="7" t="s">
        <v>23</v>
      </c>
      <c r="I123" s="10">
        <f>SUM(G114-K123)</f>
        <v>61324.99</v>
      </c>
      <c r="J123" s="11" t="s">
        <v>9</v>
      </c>
      <c r="K123" s="12">
        <f>SUM(K114:K122)</f>
        <v>8675.01</v>
      </c>
      <c r="L123" s="92">
        <f t="shared" si="7"/>
        <v>8675.01</v>
      </c>
      <c r="M123" s="92">
        <f t="shared" si="7"/>
        <v>70000</v>
      </c>
      <c r="N123" s="103"/>
    </row>
    <row r="124" spans="2:14" x14ac:dyDescent="0.35">
      <c r="B124" s="180" t="s">
        <v>1</v>
      </c>
      <c r="C124" s="182" t="s">
        <v>2</v>
      </c>
      <c r="D124" s="184" t="s">
        <v>3</v>
      </c>
      <c r="E124" s="185"/>
      <c r="F124" s="185"/>
      <c r="G124" s="186"/>
      <c r="H124" s="187" t="s">
        <v>4</v>
      </c>
      <c r="I124" s="188"/>
      <c r="J124" s="188"/>
      <c r="K124" s="189"/>
      <c r="L124" s="89" t="s">
        <v>5</v>
      </c>
      <c r="M124" s="100"/>
      <c r="N124" s="103"/>
    </row>
    <row r="125" spans="2:14" ht="15" thickBot="1" x14ac:dyDescent="0.4">
      <c r="B125" s="181"/>
      <c r="C125" s="183"/>
      <c r="D125" s="19" t="s">
        <v>6</v>
      </c>
      <c r="E125" s="15" t="s">
        <v>7</v>
      </c>
      <c r="F125" s="17" t="s">
        <v>8</v>
      </c>
      <c r="G125" s="20" t="s">
        <v>9</v>
      </c>
      <c r="H125" s="8" t="s">
        <v>10</v>
      </c>
      <c r="I125" s="7" t="s">
        <v>11</v>
      </c>
      <c r="J125" s="2" t="s">
        <v>12</v>
      </c>
      <c r="K125" s="3" t="s">
        <v>13</v>
      </c>
      <c r="L125" s="90" t="s">
        <v>205</v>
      </c>
      <c r="M125" s="101" t="s">
        <v>14</v>
      </c>
      <c r="N125" s="103"/>
    </row>
    <row r="126" spans="2:14" x14ac:dyDescent="0.35">
      <c r="B126" s="190" t="s">
        <v>68</v>
      </c>
      <c r="C126" s="192" t="s">
        <v>69</v>
      </c>
      <c r="D126" s="195"/>
      <c r="E126" s="197">
        <v>60000</v>
      </c>
      <c r="F126" s="199"/>
      <c r="G126" s="201">
        <f>SUM(D126:F126)</f>
        <v>60000</v>
      </c>
      <c r="H126" s="5">
        <v>1</v>
      </c>
      <c r="I126" s="6" t="s">
        <v>67</v>
      </c>
      <c r="J126" s="6" t="s">
        <v>63</v>
      </c>
      <c r="K126" s="9">
        <v>0</v>
      </c>
      <c r="L126" s="91">
        <v>0</v>
      </c>
      <c r="M126" s="91">
        <v>60000</v>
      </c>
      <c r="N126" s="103"/>
    </row>
    <row r="127" spans="2:14" x14ac:dyDescent="0.35">
      <c r="B127" s="191"/>
      <c r="C127" s="193"/>
      <c r="D127" s="195"/>
      <c r="E127" s="197"/>
      <c r="F127" s="199"/>
      <c r="G127" s="201"/>
      <c r="H127" s="4"/>
      <c r="I127" s="1"/>
      <c r="J127" s="1"/>
      <c r="K127" s="9">
        <v>0</v>
      </c>
      <c r="L127" s="91">
        <v>0</v>
      </c>
      <c r="M127" s="91">
        <v>0</v>
      </c>
      <c r="N127" s="103"/>
    </row>
    <row r="128" spans="2:14" x14ac:dyDescent="0.35">
      <c r="B128" s="191"/>
      <c r="C128" s="193"/>
      <c r="D128" s="195"/>
      <c r="E128" s="197"/>
      <c r="F128" s="199"/>
      <c r="G128" s="201"/>
      <c r="H128" s="4"/>
      <c r="I128" s="1"/>
      <c r="J128" s="1"/>
      <c r="K128" s="9">
        <v>0</v>
      </c>
      <c r="L128" s="91">
        <v>0</v>
      </c>
      <c r="M128" s="91">
        <v>0</v>
      </c>
      <c r="N128" s="103"/>
    </row>
    <row r="129" spans="2:14" x14ac:dyDescent="0.35">
      <c r="B129" s="191"/>
      <c r="C129" s="193"/>
      <c r="D129" s="195"/>
      <c r="E129" s="197"/>
      <c r="F129" s="199"/>
      <c r="G129" s="201"/>
      <c r="H129" s="4"/>
      <c r="I129" s="1"/>
      <c r="J129" s="1"/>
      <c r="K129" s="9">
        <v>0</v>
      </c>
      <c r="L129" s="91">
        <v>0</v>
      </c>
      <c r="M129" s="91">
        <v>0</v>
      </c>
      <c r="N129" s="103"/>
    </row>
    <row r="130" spans="2:14" x14ac:dyDescent="0.35">
      <c r="B130" s="191"/>
      <c r="C130" s="193"/>
      <c r="D130" s="195"/>
      <c r="E130" s="197"/>
      <c r="F130" s="199"/>
      <c r="G130" s="201"/>
      <c r="H130" s="4"/>
      <c r="I130" s="1"/>
      <c r="J130" s="1"/>
      <c r="K130" s="9">
        <v>0</v>
      </c>
      <c r="L130" s="91">
        <v>0</v>
      </c>
      <c r="M130" s="91">
        <v>0</v>
      </c>
      <c r="N130" s="103"/>
    </row>
    <row r="131" spans="2:14" x14ac:dyDescent="0.35">
      <c r="B131" s="191"/>
      <c r="C131" s="193"/>
      <c r="D131" s="195"/>
      <c r="E131" s="197"/>
      <c r="F131" s="199"/>
      <c r="G131" s="201"/>
      <c r="H131" s="4"/>
      <c r="I131" s="1"/>
      <c r="J131" s="1"/>
      <c r="K131" s="9">
        <v>0</v>
      </c>
      <c r="L131" s="91">
        <v>0</v>
      </c>
      <c r="M131" s="91">
        <v>0</v>
      </c>
      <c r="N131" s="103"/>
    </row>
    <row r="132" spans="2:14" x14ac:dyDescent="0.35">
      <c r="B132" s="191"/>
      <c r="C132" s="193"/>
      <c r="D132" s="195"/>
      <c r="E132" s="197"/>
      <c r="F132" s="199"/>
      <c r="G132" s="201"/>
      <c r="H132" s="4"/>
      <c r="I132" s="1"/>
      <c r="J132" s="1"/>
      <c r="K132" s="9">
        <v>0</v>
      </c>
      <c r="L132" s="91">
        <v>0</v>
      </c>
      <c r="M132" s="91">
        <v>0</v>
      </c>
      <c r="N132" s="103"/>
    </row>
    <row r="133" spans="2:14" x14ac:dyDescent="0.35">
      <c r="B133" s="191"/>
      <c r="C133" s="193"/>
      <c r="D133" s="195"/>
      <c r="E133" s="197"/>
      <c r="F133" s="199"/>
      <c r="G133" s="201"/>
      <c r="H133" s="4"/>
      <c r="I133" s="1"/>
      <c r="J133" s="1"/>
      <c r="K133" s="9">
        <v>0</v>
      </c>
      <c r="L133" s="91">
        <v>0</v>
      </c>
      <c r="M133" s="91">
        <v>0</v>
      </c>
      <c r="N133" s="103"/>
    </row>
    <row r="134" spans="2:14" x14ac:dyDescent="0.35">
      <c r="B134" s="191"/>
      <c r="C134" s="193"/>
      <c r="D134" s="195"/>
      <c r="E134" s="197"/>
      <c r="F134" s="199"/>
      <c r="G134" s="201"/>
      <c r="H134" s="4"/>
      <c r="I134" s="1"/>
      <c r="J134" s="1"/>
      <c r="K134" s="9">
        <v>0</v>
      </c>
      <c r="L134" s="91">
        <v>0</v>
      </c>
      <c r="M134" s="91">
        <v>0</v>
      </c>
      <c r="N134" s="103"/>
    </row>
    <row r="135" spans="2:14" ht="48" customHeight="1" thickBot="1" x14ac:dyDescent="0.4">
      <c r="B135" s="181"/>
      <c r="C135" s="194"/>
      <c r="D135" s="196"/>
      <c r="E135" s="198"/>
      <c r="F135" s="200"/>
      <c r="G135" s="202"/>
      <c r="H135" s="7" t="s">
        <v>23</v>
      </c>
      <c r="I135" s="10">
        <f>SUM(G126-K135)</f>
        <v>60000</v>
      </c>
      <c r="J135" s="11" t="s">
        <v>9</v>
      </c>
      <c r="K135" s="12">
        <f>SUM(K126:K134)</f>
        <v>0</v>
      </c>
      <c r="L135" s="92">
        <f t="shared" si="7"/>
        <v>0</v>
      </c>
      <c r="M135" s="92">
        <f t="shared" si="7"/>
        <v>60000</v>
      </c>
      <c r="N135" s="103"/>
    </row>
    <row r="136" spans="2:14" x14ac:dyDescent="0.35">
      <c r="B136" s="180" t="s">
        <v>1</v>
      </c>
      <c r="C136" s="182" t="s">
        <v>2</v>
      </c>
      <c r="D136" s="184" t="s">
        <v>3</v>
      </c>
      <c r="E136" s="185"/>
      <c r="F136" s="185"/>
      <c r="G136" s="186"/>
      <c r="H136" s="187" t="s">
        <v>4</v>
      </c>
      <c r="I136" s="188"/>
      <c r="J136" s="188"/>
      <c r="K136" s="189"/>
      <c r="L136" s="89" t="s">
        <v>5</v>
      </c>
      <c r="M136" s="100"/>
      <c r="N136" s="103"/>
    </row>
    <row r="137" spans="2:14" ht="15" thickBot="1" x14ac:dyDescent="0.4">
      <c r="B137" s="181"/>
      <c r="C137" s="183"/>
      <c r="D137" s="19" t="s">
        <v>6</v>
      </c>
      <c r="E137" s="15" t="s">
        <v>7</v>
      </c>
      <c r="F137" s="17" t="s">
        <v>8</v>
      </c>
      <c r="G137" s="20" t="s">
        <v>9</v>
      </c>
      <c r="H137" s="8" t="s">
        <v>10</v>
      </c>
      <c r="I137" s="7" t="s">
        <v>11</v>
      </c>
      <c r="J137" s="2" t="s">
        <v>12</v>
      </c>
      <c r="K137" s="3" t="s">
        <v>13</v>
      </c>
      <c r="L137" s="90" t="s">
        <v>204</v>
      </c>
      <c r="M137" s="101" t="s">
        <v>14</v>
      </c>
      <c r="N137" s="103"/>
    </row>
    <row r="138" spans="2:14" ht="58" x14ac:dyDescent="0.35">
      <c r="B138" s="190" t="s">
        <v>70</v>
      </c>
      <c r="C138" s="192" t="s">
        <v>71</v>
      </c>
      <c r="D138" s="195"/>
      <c r="E138" s="197"/>
      <c r="F138" s="199">
        <v>80000</v>
      </c>
      <c r="G138" s="201">
        <f>SUM(D138:F138)</f>
        <v>80000</v>
      </c>
      <c r="H138" s="5">
        <v>1</v>
      </c>
      <c r="I138" s="88" t="s">
        <v>72</v>
      </c>
      <c r="J138" s="88" t="s">
        <v>73</v>
      </c>
      <c r="K138" s="9">
        <v>0</v>
      </c>
      <c r="L138" s="91">
        <v>0</v>
      </c>
      <c r="M138" s="91">
        <v>0</v>
      </c>
      <c r="N138" s="103"/>
    </row>
    <row r="139" spans="2:14" x14ac:dyDescent="0.35">
      <c r="B139" s="191"/>
      <c r="C139" s="193"/>
      <c r="D139" s="195"/>
      <c r="E139" s="197"/>
      <c r="F139" s="199"/>
      <c r="G139" s="201"/>
      <c r="H139" s="4"/>
      <c r="I139" s="1"/>
      <c r="J139" s="1"/>
      <c r="K139" s="9">
        <v>0</v>
      </c>
      <c r="L139" s="91">
        <v>0</v>
      </c>
      <c r="M139" s="91">
        <v>0</v>
      </c>
      <c r="N139" s="103"/>
    </row>
    <row r="140" spans="2:14" x14ac:dyDescent="0.35">
      <c r="B140" s="191"/>
      <c r="C140" s="193"/>
      <c r="D140" s="195"/>
      <c r="E140" s="197"/>
      <c r="F140" s="199"/>
      <c r="G140" s="201"/>
      <c r="H140" s="4"/>
      <c r="I140" s="1"/>
      <c r="J140" s="1"/>
      <c r="K140" s="9">
        <v>0</v>
      </c>
      <c r="L140" s="91">
        <v>0</v>
      </c>
      <c r="M140" s="91">
        <v>0</v>
      </c>
      <c r="N140" s="103"/>
    </row>
    <row r="141" spans="2:14" x14ac:dyDescent="0.35">
      <c r="B141" s="191"/>
      <c r="C141" s="193"/>
      <c r="D141" s="195"/>
      <c r="E141" s="197"/>
      <c r="F141" s="199"/>
      <c r="G141" s="201"/>
      <c r="H141" s="4"/>
      <c r="I141" s="1"/>
      <c r="J141" s="1"/>
      <c r="K141" s="9">
        <v>0</v>
      </c>
      <c r="L141" s="91">
        <v>0</v>
      </c>
      <c r="M141" s="91">
        <v>0</v>
      </c>
      <c r="N141" s="103"/>
    </row>
    <row r="142" spans="2:14" x14ac:dyDescent="0.35">
      <c r="B142" s="191"/>
      <c r="C142" s="193"/>
      <c r="D142" s="195"/>
      <c r="E142" s="197"/>
      <c r="F142" s="199"/>
      <c r="G142" s="201"/>
      <c r="H142" s="4"/>
      <c r="I142" s="1"/>
      <c r="J142" s="1"/>
      <c r="K142" s="9">
        <v>0</v>
      </c>
      <c r="L142" s="91">
        <v>0</v>
      </c>
      <c r="M142" s="91">
        <v>0</v>
      </c>
      <c r="N142" s="103"/>
    </row>
    <row r="143" spans="2:14" x14ac:dyDescent="0.35">
      <c r="B143" s="191"/>
      <c r="C143" s="193"/>
      <c r="D143" s="195"/>
      <c r="E143" s="197"/>
      <c r="F143" s="199"/>
      <c r="G143" s="201"/>
      <c r="H143" s="4"/>
      <c r="I143" s="1"/>
      <c r="J143" s="1"/>
      <c r="K143" s="9">
        <v>0</v>
      </c>
      <c r="L143" s="91">
        <v>0</v>
      </c>
      <c r="M143" s="91">
        <v>0</v>
      </c>
      <c r="N143" s="103"/>
    </row>
    <row r="144" spans="2:14" x14ac:dyDescent="0.35">
      <c r="B144" s="191"/>
      <c r="C144" s="193"/>
      <c r="D144" s="195"/>
      <c r="E144" s="197"/>
      <c r="F144" s="199"/>
      <c r="G144" s="201"/>
      <c r="H144" s="4"/>
      <c r="I144" s="1"/>
      <c r="J144" s="1"/>
      <c r="K144" s="9">
        <v>0</v>
      </c>
      <c r="L144" s="91">
        <v>0</v>
      </c>
      <c r="M144" s="91">
        <v>0</v>
      </c>
      <c r="N144" s="103"/>
    </row>
    <row r="145" spans="2:14" x14ac:dyDescent="0.35">
      <c r="B145" s="191"/>
      <c r="C145" s="193"/>
      <c r="D145" s="195"/>
      <c r="E145" s="197"/>
      <c r="F145" s="199"/>
      <c r="G145" s="201"/>
      <c r="H145" s="4"/>
      <c r="I145" s="1"/>
      <c r="J145" s="1"/>
      <c r="K145" s="9">
        <v>0</v>
      </c>
      <c r="L145" s="91">
        <v>0</v>
      </c>
      <c r="M145" s="91">
        <v>0</v>
      </c>
      <c r="N145" s="103"/>
    </row>
    <row r="146" spans="2:14" x14ac:dyDescent="0.35">
      <c r="B146" s="191"/>
      <c r="C146" s="193"/>
      <c r="D146" s="195"/>
      <c r="E146" s="197"/>
      <c r="F146" s="199"/>
      <c r="G146" s="201"/>
      <c r="H146" s="4"/>
      <c r="I146" s="1"/>
      <c r="J146" s="1"/>
      <c r="K146" s="9">
        <v>0</v>
      </c>
      <c r="L146" s="91">
        <v>0</v>
      </c>
      <c r="M146" s="91">
        <v>0</v>
      </c>
      <c r="N146" s="103"/>
    </row>
    <row r="147" spans="2:14" ht="15" thickBot="1" x14ac:dyDescent="0.4">
      <c r="B147" s="181"/>
      <c r="C147" s="194"/>
      <c r="D147" s="196"/>
      <c r="E147" s="198"/>
      <c r="F147" s="200"/>
      <c r="G147" s="202"/>
      <c r="H147" s="7" t="s">
        <v>23</v>
      </c>
      <c r="I147" s="10">
        <f>SUM(G138-K147)</f>
        <v>80000</v>
      </c>
      <c r="J147" s="11" t="s">
        <v>9</v>
      </c>
      <c r="K147" s="12">
        <f>SUM(K138:K146)</f>
        <v>0</v>
      </c>
      <c r="L147" s="92">
        <f t="shared" si="7"/>
        <v>0</v>
      </c>
      <c r="M147" s="92">
        <f t="shared" si="7"/>
        <v>0</v>
      </c>
      <c r="N147" s="103"/>
    </row>
    <row r="148" spans="2:14" x14ac:dyDescent="0.35">
      <c r="B148" s="180" t="s">
        <v>1</v>
      </c>
      <c r="C148" s="182" t="s">
        <v>2</v>
      </c>
      <c r="D148" s="184" t="s">
        <v>3</v>
      </c>
      <c r="E148" s="185"/>
      <c r="F148" s="185"/>
      <c r="G148" s="186"/>
      <c r="H148" s="187" t="s">
        <v>4</v>
      </c>
      <c r="I148" s="188"/>
      <c r="J148" s="188"/>
      <c r="K148" s="189"/>
      <c r="L148" s="89" t="s">
        <v>5</v>
      </c>
      <c r="M148" s="100"/>
      <c r="N148" s="103"/>
    </row>
    <row r="149" spans="2:14" ht="15" thickBot="1" x14ac:dyDescent="0.4">
      <c r="B149" s="181"/>
      <c r="C149" s="183"/>
      <c r="D149" s="19" t="s">
        <v>6</v>
      </c>
      <c r="E149" s="15" t="s">
        <v>7</v>
      </c>
      <c r="F149" s="17" t="s">
        <v>8</v>
      </c>
      <c r="G149" s="20" t="s">
        <v>9</v>
      </c>
      <c r="H149" s="8" t="s">
        <v>10</v>
      </c>
      <c r="I149" s="7" t="s">
        <v>11</v>
      </c>
      <c r="J149" s="2" t="s">
        <v>12</v>
      </c>
      <c r="K149" s="3" t="s">
        <v>13</v>
      </c>
      <c r="L149" s="90" t="s">
        <v>157</v>
      </c>
      <c r="M149" s="101" t="s">
        <v>14</v>
      </c>
      <c r="N149" s="103"/>
    </row>
    <row r="150" spans="2:14" ht="43.5" x14ac:dyDescent="0.35">
      <c r="B150" s="190" t="s">
        <v>74</v>
      </c>
      <c r="C150" s="192" t="s">
        <v>75</v>
      </c>
      <c r="D150" s="195"/>
      <c r="E150" s="197"/>
      <c r="F150" s="199">
        <v>40000</v>
      </c>
      <c r="G150" s="201">
        <f>SUM(D150:F150)</f>
        <v>40000</v>
      </c>
      <c r="H150" s="5">
        <v>1</v>
      </c>
      <c r="I150" s="153" t="s">
        <v>76</v>
      </c>
      <c r="J150" s="88" t="s">
        <v>73</v>
      </c>
      <c r="K150" s="9">
        <v>0</v>
      </c>
      <c r="L150" s="91">
        <v>0</v>
      </c>
      <c r="M150" s="91">
        <v>0</v>
      </c>
      <c r="N150" s="103"/>
    </row>
    <row r="151" spans="2:14" x14ac:dyDescent="0.35">
      <c r="B151" s="191"/>
      <c r="C151" s="193"/>
      <c r="D151" s="195"/>
      <c r="E151" s="197"/>
      <c r="F151" s="199"/>
      <c r="G151" s="201"/>
      <c r="H151" s="4"/>
      <c r="I151" s="1"/>
      <c r="J151" s="1"/>
      <c r="K151" s="9">
        <v>0</v>
      </c>
      <c r="L151" s="91">
        <v>0</v>
      </c>
      <c r="M151" s="91">
        <v>0</v>
      </c>
      <c r="N151" s="103"/>
    </row>
    <row r="152" spans="2:14" x14ac:dyDescent="0.35">
      <c r="B152" s="191"/>
      <c r="C152" s="193"/>
      <c r="D152" s="195"/>
      <c r="E152" s="197"/>
      <c r="F152" s="199"/>
      <c r="G152" s="201"/>
      <c r="H152" s="4"/>
      <c r="I152" s="1"/>
      <c r="J152" s="1"/>
      <c r="K152" s="9">
        <v>0</v>
      </c>
      <c r="L152" s="91">
        <v>0</v>
      </c>
      <c r="M152" s="91">
        <v>0</v>
      </c>
      <c r="N152" s="103"/>
    </row>
    <row r="153" spans="2:14" x14ac:dyDescent="0.35">
      <c r="B153" s="191"/>
      <c r="C153" s="193"/>
      <c r="D153" s="195"/>
      <c r="E153" s="197"/>
      <c r="F153" s="199"/>
      <c r="G153" s="201"/>
      <c r="H153" s="4"/>
      <c r="I153" s="1"/>
      <c r="J153" s="1"/>
      <c r="K153" s="9">
        <v>0</v>
      </c>
      <c r="L153" s="91">
        <v>0</v>
      </c>
      <c r="M153" s="91">
        <v>0</v>
      </c>
      <c r="N153" s="103"/>
    </row>
    <row r="154" spans="2:14" x14ac:dyDescent="0.35">
      <c r="B154" s="191"/>
      <c r="C154" s="193"/>
      <c r="D154" s="195"/>
      <c r="E154" s="197"/>
      <c r="F154" s="199"/>
      <c r="G154" s="201"/>
      <c r="H154" s="4"/>
      <c r="I154" s="1"/>
      <c r="J154" s="1"/>
      <c r="K154" s="9">
        <v>0</v>
      </c>
      <c r="L154" s="91">
        <v>0</v>
      </c>
      <c r="M154" s="91">
        <v>0</v>
      </c>
      <c r="N154" s="103"/>
    </row>
    <row r="155" spans="2:14" x14ac:dyDescent="0.35">
      <c r="B155" s="191"/>
      <c r="C155" s="193"/>
      <c r="D155" s="195"/>
      <c r="E155" s="197"/>
      <c r="F155" s="199"/>
      <c r="G155" s="201"/>
      <c r="H155" s="4"/>
      <c r="I155" s="1"/>
      <c r="J155" s="1"/>
      <c r="K155" s="9">
        <v>0</v>
      </c>
      <c r="L155" s="91">
        <v>0</v>
      </c>
      <c r="M155" s="91">
        <v>0</v>
      </c>
      <c r="N155" s="103"/>
    </row>
    <row r="156" spans="2:14" x14ac:dyDescent="0.35">
      <c r="B156" s="191"/>
      <c r="C156" s="193"/>
      <c r="D156" s="195"/>
      <c r="E156" s="197"/>
      <c r="F156" s="199"/>
      <c r="G156" s="201"/>
      <c r="H156" s="4"/>
      <c r="I156" s="1"/>
      <c r="J156" s="1"/>
      <c r="K156" s="9">
        <v>0</v>
      </c>
      <c r="L156" s="91">
        <v>0</v>
      </c>
      <c r="M156" s="91">
        <v>0</v>
      </c>
      <c r="N156" s="103"/>
    </row>
    <row r="157" spans="2:14" x14ac:dyDescent="0.35">
      <c r="B157" s="191"/>
      <c r="C157" s="193"/>
      <c r="D157" s="195"/>
      <c r="E157" s="197"/>
      <c r="F157" s="199"/>
      <c r="G157" s="201"/>
      <c r="H157" s="4"/>
      <c r="I157" s="1"/>
      <c r="J157" s="1"/>
      <c r="K157" s="9">
        <v>0</v>
      </c>
      <c r="L157" s="91">
        <v>0</v>
      </c>
      <c r="M157" s="91">
        <v>0</v>
      </c>
      <c r="N157" s="103"/>
    </row>
    <row r="158" spans="2:14" x14ac:dyDescent="0.35">
      <c r="B158" s="191"/>
      <c r="C158" s="193"/>
      <c r="D158" s="195"/>
      <c r="E158" s="197"/>
      <c r="F158" s="199"/>
      <c r="G158" s="201"/>
      <c r="H158" s="4"/>
      <c r="I158" s="1"/>
      <c r="J158" s="1"/>
      <c r="K158" s="9">
        <v>0</v>
      </c>
      <c r="L158" s="91">
        <v>0</v>
      </c>
      <c r="M158" s="91">
        <v>0</v>
      </c>
      <c r="N158" s="103"/>
    </row>
    <row r="159" spans="2:14" ht="15" thickBot="1" x14ac:dyDescent="0.4">
      <c r="B159" s="181"/>
      <c r="C159" s="194"/>
      <c r="D159" s="196"/>
      <c r="E159" s="198"/>
      <c r="F159" s="200"/>
      <c r="G159" s="202"/>
      <c r="H159" s="7" t="s">
        <v>23</v>
      </c>
      <c r="I159" s="10">
        <f>SUM(G150-K159)</f>
        <v>40000</v>
      </c>
      <c r="J159" s="11" t="s">
        <v>9</v>
      </c>
      <c r="K159" s="12">
        <f>SUM(K150:K158)</f>
        <v>0</v>
      </c>
      <c r="L159" s="92">
        <f t="shared" ref="L159:M219" si="10">SUM(L150:L158)</f>
        <v>0</v>
      </c>
      <c r="M159" s="92">
        <f t="shared" si="10"/>
        <v>0</v>
      </c>
      <c r="N159" s="103"/>
    </row>
    <row r="160" spans="2:14" x14ac:dyDescent="0.35">
      <c r="B160" s="180" t="s">
        <v>1</v>
      </c>
      <c r="C160" s="182" t="s">
        <v>2</v>
      </c>
      <c r="D160" s="184" t="s">
        <v>3</v>
      </c>
      <c r="E160" s="185"/>
      <c r="F160" s="185"/>
      <c r="G160" s="186"/>
      <c r="H160" s="187" t="s">
        <v>4</v>
      </c>
      <c r="I160" s="188"/>
      <c r="J160" s="188"/>
      <c r="K160" s="189"/>
      <c r="L160" s="89" t="s">
        <v>5</v>
      </c>
      <c r="M160" s="100"/>
      <c r="N160" s="103"/>
    </row>
    <row r="161" spans="2:14" ht="15" thickBot="1" x14ac:dyDescent="0.4">
      <c r="B161" s="181"/>
      <c r="C161" s="183"/>
      <c r="D161" s="19" t="s">
        <v>6</v>
      </c>
      <c r="E161" s="15" t="s">
        <v>7</v>
      </c>
      <c r="F161" s="17" t="s">
        <v>8</v>
      </c>
      <c r="G161" s="20" t="s">
        <v>9</v>
      </c>
      <c r="H161" s="8" t="s">
        <v>10</v>
      </c>
      <c r="I161" s="7" t="s">
        <v>11</v>
      </c>
      <c r="J161" s="2" t="s">
        <v>12</v>
      </c>
      <c r="K161" s="3" t="s">
        <v>13</v>
      </c>
      <c r="L161" s="90" t="s">
        <v>157</v>
      </c>
      <c r="M161" s="101" t="s">
        <v>14</v>
      </c>
      <c r="N161" s="103"/>
    </row>
    <row r="162" spans="2:14" ht="58" x14ac:dyDescent="0.35">
      <c r="B162" s="190" t="s">
        <v>77</v>
      </c>
      <c r="C162" s="192" t="s">
        <v>78</v>
      </c>
      <c r="D162" s="195"/>
      <c r="E162" s="197"/>
      <c r="F162" s="199">
        <v>150000</v>
      </c>
      <c r="G162" s="201">
        <f>SUM(D162:F162)</f>
        <v>150000</v>
      </c>
      <c r="H162" s="5">
        <v>1</v>
      </c>
      <c r="I162" s="88" t="s">
        <v>79</v>
      </c>
      <c r="J162" s="88">
        <v>2024</v>
      </c>
      <c r="K162" s="9">
        <v>0</v>
      </c>
      <c r="L162" s="91">
        <v>0</v>
      </c>
      <c r="M162" s="91">
        <v>0</v>
      </c>
      <c r="N162" s="103"/>
    </row>
    <row r="163" spans="2:14" x14ac:dyDescent="0.35">
      <c r="B163" s="191"/>
      <c r="C163" s="193"/>
      <c r="D163" s="195"/>
      <c r="E163" s="197"/>
      <c r="F163" s="199"/>
      <c r="G163" s="201"/>
      <c r="H163" s="4"/>
      <c r="I163" s="1"/>
      <c r="J163" s="1"/>
      <c r="K163" s="9">
        <v>0</v>
      </c>
      <c r="L163" s="91">
        <v>0</v>
      </c>
      <c r="M163" s="91">
        <v>0</v>
      </c>
      <c r="N163" s="103"/>
    </row>
    <row r="164" spans="2:14" x14ac:dyDescent="0.35">
      <c r="B164" s="191"/>
      <c r="C164" s="193"/>
      <c r="D164" s="195"/>
      <c r="E164" s="197"/>
      <c r="F164" s="199"/>
      <c r="G164" s="201"/>
      <c r="H164" s="4"/>
      <c r="I164" s="1"/>
      <c r="J164" s="1"/>
      <c r="K164" s="9">
        <v>0</v>
      </c>
      <c r="L164" s="91">
        <v>0</v>
      </c>
      <c r="M164" s="91">
        <v>0</v>
      </c>
      <c r="N164" s="103"/>
    </row>
    <row r="165" spans="2:14" x14ac:dyDescent="0.35">
      <c r="B165" s="191"/>
      <c r="C165" s="193"/>
      <c r="D165" s="195"/>
      <c r="E165" s="197"/>
      <c r="F165" s="199"/>
      <c r="G165" s="201"/>
      <c r="H165" s="4"/>
      <c r="I165" s="1"/>
      <c r="J165" s="1"/>
      <c r="K165" s="9">
        <v>0</v>
      </c>
      <c r="L165" s="91">
        <v>0</v>
      </c>
      <c r="M165" s="91">
        <v>0</v>
      </c>
      <c r="N165" s="103"/>
    </row>
    <row r="166" spans="2:14" x14ac:dyDescent="0.35">
      <c r="B166" s="191"/>
      <c r="C166" s="193"/>
      <c r="D166" s="195"/>
      <c r="E166" s="197"/>
      <c r="F166" s="199"/>
      <c r="G166" s="201"/>
      <c r="H166" s="4"/>
      <c r="I166" s="1"/>
      <c r="J166" s="1"/>
      <c r="K166" s="9">
        <v>0</v>
      </c>
      <c r="L166" s="91">
        <v>0</v>
      </c>
      <c r="M166" s="91">
        <v>0</v>
      </c>
      <c r="N166" s="103"/>
    </row>
    <row r="167" spans="2:14" x14ac:dyDescent="0.35">
      <c r="B167" s="191"/>
      <c r="C167" s="193"/>
      <c r="D167" s="195"/>
      <c r="E167" s="197"/>
      <c r="F167" s="199"/>
      <c r="G167" s="201"/>
      <c r="H167" s="4"/>
      <c r="I167" s="1"/>
      <c r="J167" s="1"/>
      <c r="K167" s="9">
        <v>0</v>
      </c>
      <c r="L167" s="91">
        <v>0</v>
      </c>
      <c r="M167" s="91">
        <v>0</v>
      </c>
      <c r="N167" s="103"/>
    </row>
    <row r="168" spans="2:14" x14ac:dyDescent="0.35">
      <c r="B168" s="191"/>
      <c r="C168" s="193"/>
      <c r="D168" s="195"/>
      <c r="E168" s="197"/>
      <c r="F168" s="199"/>
      <c r="G168" s="201"/>
      <c r="H168" s="4"/>
      <c r="I168" s="1"/>
      <c r="J168" s="1"/>
      <c r="K168" s="9">
        <v>0</v>
      </c>
      <c r="L168" s="91">
        <v>0</v>
      </c>
      <c r="M168" s="91">
        <v>0</v>
      </c>
      <c r="N168" s="103"/>
    </row>
    <row r="169" spans="2:14" x14ac:dyDescent="0.35">
      <c r="B169" s="191"/>
      <c r="C169" s="193"/>
      <c r="D169" s="195"/>
      <c r="E169" s="197"/>
      <c r="F169" s="199"/>
      <c r="G169" s="201"/>
      <c r="H169" s="4"/>
      <c r="I169" s="1"/>
      <c r="J169" s="1"/>
      <c r="K169" s="9">
        <v>0</v>
      </c>
      <c r="L169" s="91">
        <v>0</v>
      </c>
      <c r="M169" s="91">
        <v>0</v>
      </c>
      <c r="N169" s="103"/>
    </row>
    <row r="170" spans="2:14" x14ac:dyDescent="0.35">
      <c r="B170" s="191"/>
      <c r="C170" s="193"/>
      <c r="D170" s="195"/>
      <c r="E170" s="197"/>
      <c r="F170" s="199"/>
      <c r="G170" s="201"/>
      <c r="H170" s="4"/>
      <c r="I170" s="1"/>
      <c r="J170" s="1"/>
      <c r="K170" s="9">
        <v>0</v>
      </c>
      <c r="L170" s="91">
        <v>0</v>
      </c>
      <c r="M170" s="91">
        <v>0</v>
      </c>
      <c r="N170" s="103"/>
    </row>
    <row r="171" spans="2:14" ht="15" thickBot="1" x14ac:dyDescent="0.4">
      <c r="B171" s="181"/>
      <c r="C171" s="194"/>
      <c r="D171" s="196"/>
      <c r="E171" s="198"/>
      <c r="F171" s="200"/>
      <c r="G171" s="202"/>
      <c r="H171" s="7" t="s">
        <v>23</v>
      </c>
      <c r="I171" s="10">
        <f>SUM(G162-K171)</f>
        <v>150000</v>
      </c>
      <c r="J171" s="11" t="s">
        <v>9</v>
      </c>
      <c r="K171" s="12">
        <f>SUM(K162:K170)</f>
        <v>0</v>
      </c>
      <c r="L171" s="92">
        <f t="shared" si="10"/>
        <v>0</v>
      </c>
      <c r="M171" s="92">
        <f t="shared" si="10"/>
        <v>0</v>
      </c>
      <c r="N171" s="103"/>
    </row>
    <row r="172" spans="2:14" x14ac:dyDescent="0.35">
      <c r="B172" s="180" t="s">
        <v>1</v>
      </c>
      <c r="C172" s="182" t="s">
        <v>2</v>
      </c>
      <c r="D172" s="184" t="s">
        <v>3</v>
      </c>
      <c r="E172" s="185"/>
      <c r="F172" s="185"/>
      <c r="G172" s="186"/>
      <c r="H172" s="187" t="s">
        <v>4</v>
      </c>
      <c r="I172" s="188"/>
      <c r="J172" s="188"/>
      <c r="K172" s="189"/>
      <c r="L172" s="89" t="s">
        <v>5</v>
      </c>
      <c r="M172" s="100"/>
      <c r="N172" s="103"/>
    </row>
    <row r="173" spans="2:14" ht="15" thickBot="1" x14ac:dyDescent="0.4">
      <c r="B173" s="181"/>
      <c r="C173" s="183"/>
      <c r="D173" s="19" t="s">
        <v>6</v>
      </c>
      <c r="E173" s="15" t="s">
        <v>7</v>
      </c>
      <c r="F173" s="17" t="s">
        <v>8</v>
      </c>
      <c r="G173" s="20" t="s">
        <v>9</v>
      </c>
      <c r="H173" s="8" t="s">
        <v>10</v>
      </c>
      <c r="I173" s="7" t="s">
        <v>11</v>
      </c>
      <c r="J173" s="2" t="s">
        <v>12</v>
      </c>
      <c r="K173" s="3" t="s">
        <v>13</v>
      </c>
      <c r="L173" s="90" t="s">
        <v>203</v>
      </c>
      <c r="M173" s="101" t="s">
        <v>14</v>
      </c>
      <c r="N173" s="103"/>
    </row>
    <row r="174" spans="2:14" x14ac:dyDescent="0.35">
      <c r="B174" s="190" t="s">
        <v>80</v>
      </c>
      <c r="C174" s="192" t="s">
        <v>81</v>
      </c>
      <c r="D174" s="195">
        <v>24700</v>
      </c>
      <c r="E174" s="197"/>
      <c r="F174" s="199"/>
      <c r="G174" s="201">
        <f>SUM(D174:F174)</f>
        <v>24700</v>
      </c>
      <c r="H174" s="5">
        <v>1</v>
      </c>
      <c r="I174" s="6" t="s">
        <v>163</v>
      </c>
      <c r="J174" s="6" t="s">
        <v>164</v>
      </c>
      <c r="K174" s="9">
        <v>6514</v>
      </c>
      <c r="L174" s="91">
        <f>K174*0.25</f>
        <v>1628.5</v>
      </c>
      <c r="M174" s="91">
        <v>0</v>
      </c>
      <c r="N174" s="103"/>
    </row>
    <row r="175" spans="2:14" x14ac:dyDescent="0.35">
      <c r="B175" s="191"/>
      <c r="C175" s="193"/>
      <c r="D175" s="195"/>
      <c r="E175" s="197"/>
      <c r="F175" s="199"/>
      <c r="G175" s="201"/>
      <c r="H175" s="4">
        <v>2</v>
      </c>
      <c r="I175" s="1" t="s">
        <v>165</v>
      </c>
      <c r="J175" s="1" t="s">
        <v>166</v>
      </c>
      <c r="K175" s="9">
        <v>5666</v>
      </c>
      <c r="L175" s="91">
        <f t="shared" ref="L175:L182" si="11">K175*0.25</f>
        <v>1416.5</v>
      </c>
      <c r="M175" s="91">
        <v>0</v>
      </c>
      <c r="N175" s="103"/>
    </row>
    <row r="176" spans="2:14" x14ac:dyDescent="0.35">
      <c r="B176" s="191"/>
      <c r="C176" s="193"/>
      <c r="D176" s="195"/>
      <c r="E176" s="197"/>
      <c r="F176" s="199"/>
      <c r="G176" s="201"/>
      <c r="H176" s="4">
        <v>3</v>
      </c>
      <c r="I176" s="1" t="s">
        <v>167</v>
      </c>
      <c r="J176" s="128">
        <v>45217</v>
      </c>
      <c r="K176" s="9">
        <v>858</v>
      </c>
      <c r="L176" s="91">
        <f t="shared" si="11"/>
        <v>214.5</v>
      </c>
      <c r="M176" s="91">
        <v>0</v>
      </c>
      <c r="N176" s="103"/>
    </row>
    <row r="177" spans="2:14" x14ac:dyDescent="0.35">
      <c r="B177" s="191"/>
      <c r="C177" s="193"/>
      <c r="D177" s="195"/>
      <c r="E177" s="197"/>
      <c r="F177" s="199"/>
      <c r="G177" s="201"/>
      <c r="H177" s="4"/>
      <c r="I177" s="1"/>
      <c r="J177" s="1"/>
      <c r="K177" s="9">
        <v>0</v>
      </c>
      <c r="L177" s="91">
        <f t="shared" si="11"/>
        <v>0</v>
      </c>
      <c r="M177" s="91">
        <v>0</v>
      </c>
      <c r="N177" s="103"/>
    </row>
    <row r="178" spans="2:14" x14ac:dyDescent="0.35">
      <c r="B178" s="191"/>
      <c r="C178" s="193"/>
      <c r="D178" s="195"/>
      <c r="E178" s="197"/>
      <c r="F178" s="199"/>
      <c r="G178" s="201"/>
      <c r="H178" s="4"/>
      <c r="I178" s="1"/>
      <c r="J178" s="1"/>
      <c r="K178" s="9">
        <v>0</v>
      </c>
      <c r="L178" s="91">
        <f t="shared" si="11"/>
        <v>0</v>
      </c>
      <c r="M178" s="91">
        <v>0</v>
      </c>
      <c r="N178" s="103"/>
    </row>
    <row r="179" spans="2:14" x14ac:dyDescent="0.35">
      <c r="B179" s="191"/>
      <c r="C179" s="193"/>
      <c r="D179" s="195"/>
      <c r="E179" s="197"/>
      <c r="F179" s="199"/>
      <c r="G179" s="201"/>
      <c r="H179" s="4"/>
      <c r="I179" s="1"/>
      <c r="J179" s="1"/>
      <c r="K179" s="9">
        <v>0</v>
      </c>
      <c r="L179" s="91">
        <f t="shared" si="11"/>
        <v>0</v>
      </c>
      <c r="M179" s="91">
        <v>0</v>
      </c>
      <c r="N179" s="103"/>
    </row>
    <row r="180" spans="2:14" x14ac:dyDescent="0.35">
      <c r="B180" s="191"/>
      <c r="C180" s="193"/>
      <c r="D180" s="195"/>
      <c r="E180" s="197"/>
      <c r="F180" s="199"/>
      <c r="G180" s="201"/>
      <c r="H180" s="4"/>
      <c r="I180" s="1"/>
      <c r="J180" s="1"/>
      <c r="K180" s="9">
        <v>0</v>
      </c>
      <c r="L180" s="91">
        <f t="shared" si="11"/>
        <v>0</v>
      </c>
      <c r="M180" s="91">
        <v>0</v>
      </c>
      <c r="N180" s="103"/>
    </row>
    <row r="181" spans="2:14" x14ac:dyDescent="0.35">
      <c r="B181" s="191"/>
      <c r="C181" s="193"/>
      <c r="D181" s="195"/>
      <c r="E181" s="197"/>
      <c r="F181" s="199"/>
      <c r="G181" s="201"/>
      <c r="H181" s="4"/>
      <c r="I181" s="1"/>
      <c r="J181" s="1"/>
      <c r="K181" s="9">
        <v>0</v>
      </c>
      <c r="L181" s="91">
        <f t="shared" si="11"/>
        <v>0</v>
      </c>
      <c r="M181" s="91">
        <v>0</v>
      </c>
      <c r="N181" s="103"/>
    </row>
    <row r="182" spans="2:14" x14ac:dyDescent="0.35">
      <c r="B182" s="191"/>
      <c r="C182" s="193"/>
      <c r="D182" s="195"/>
      <c r="E182" s="197"/>
      <c r="F182" s="199"/>
      <c r="G182" s="201"/>
      <c r="H182" s="4"/>
      <c r="I182" s="1"/>
      <c r="J182" s="1"/>
      <c r="K182" s="9">
        <v>0</v>
      </c>
      <c r="L182" s="91">
        <f t="shared" si="11"/>
        <v>0</v>
      </c>
      <c r="M182" s="91">
        <v>0</v>
      </c>
      <c r="N182" s="103"/>
    </row>
    <row r="183" spans="2:14" ht="15" thickBot="1" x14ac:dyDescent="0.4">
      <c r="B183" s="181"/>
      <c r="C183" s="194"/>
      <c r="D183" s="196"/>
      <c r="E183" s="198"/>
      <c r="F183" s="200"/>
      <c r="G183" s="202"/>
      <c r="H183" s="7" t="s">
        <v>23</v>
      </c>
      <c r="I183" s="10">
        <f>SUM(G174-K183)</f>
        <v>11662</v>
      </c>
      <c r="J183" s="11" t="s">
        <v>9</v>
      </c>
      <c r="K183" s="12">
        <f>SUM(K174:K182)</f>
        <v>13038</v>
      </c>
      <c r="L183" s="92">
        <f t="shared" si="10"/>
        <v>3259.5</v>
      </c>
      <c r="M183" s="92">
        <f t="shared" si="10"/>
        <v>0</v>
      </c>
      <c r="N183" s="103"/>
    </row>
    <row r="184" spans="2:14" x14ac:dyDescent="0.35">
      <c r="B184" s="180" t="s">
        <v>1</v>
      </c>
      <c r="C184" s="182" t="s">
        <v>2</v>
      </c>
      <c r="D184" s="184" t="s">
        <v>3</v>
      </c>
      <c r="E184" s="185"/>
      <c r="F184" s="185"/>
      <c r="G184" s="186"/>
      <c r="H184" s="187" t="s">
        <v>4</v>
      </c>
      <c r="I184" s="188"/>
      <c r="J184" s="188"/>
      <c r="K184" s="189"/>
      <c r="L184" s="89" t="s">
        <v>5</v>
      </c>
      <c r="M184" s="100"/>
      <c r="N184" s="103"/>
    </row>
    <row r="185" spans="2:14" ht="15" thickBot="1" x14ac:dyDescent="0.4">
      <c r="B185" s="181"/>
      <c r="C185" s="183"/>
      <c r="D185" s="19" t="s">
        <v>6</v>
      </c>
      <c r="E185" s="15" t="s">
        <v>7</v>
      </c>
      <c r="F185" s="17" t="s">
        <v>8</v>
      </c>
      <c r="G185" s="20" t="s">
        <v>9</v>
      </c>
      <c r="H185" s="8" t="s">
        <v>10</v>
      </c>
      <c r="I185" s="7" t="s">
        <v>11</v>
      </c>
      <c r="J185" s="2" t="s">
        <v>12</v>
      </c>
      <c r="K185" s="3" t="s">
        <v>13</v>
      </c>
      <c r="L185" s="90" t="s">
        <v>199</v>
      </c>
      <c r="M185" s="101" t="s">
        <v>14</v>
      </c>
      <c r="N185" s="103"/>
    </row>
    <row r="186" spans="2:14" x14ac:dyDescent="0.35">
      <c r="B186" s="190" t="s">
        <v>82</v>
      </c>
      <c r="C186" s="192" t="s">
        <v>83</v>
      </c>
      <c r="D186" s="195">
        <v>12200</v>
      </c>
      <c r="E186" s="197"/>
      <c r="F186" s="199"/>
      <c r="G186" s="201">
        <f>SUM(D186:F186)</f>
        <v>12200</v>
      </c>
      <c r="H186" s="5">
        <v>1</v>
      </c>
      <c r="I186" s="6" t="s">
        <v>169</v>
      </c>
      <c r="J186" s="6" t="s">
        <v>168</v>
      </c>
      <c r="K186" s="9">
        <v>2749</v>
      </c>
      <c r="L186" s="91">
        <f>K186*0.3</f>
        <v>824.69999999999993</v>
      </c>
      <c r="M186" s="91">
        <v>0</v>
      </c>
      <c r="N186" s="103"/>
    </row>
    <row r="187" spans="2:14" x14ac:dyDescent="0.35">
      <c r="B187" s="191"/>
      <c r="C187" s="193"/>
      <c r="D187" s="195"/>
      <c r="E187" s="197"/>
      <c r="F187" s="199"/>
      <c r="G187" s="201"/>
      <c r="H187" s="4"/>
      <c r="I187" s="1"/>
      <c r="J187" s="1"/>
      <c r="K187" s="9">
        <v>0</v>
      </c>
      <c r="L187" s="91">
        <f t="shared" ref="L187:L194" si="12">K187*0.3</f>
        <v>0</v>
      </c>
      <c r="M187" s="91">
        <v>0</v>
      </c>
      <c r="N187" s="103"/>
    </row>
    <row r="188" spans="2:14" x14ac:dyDescent="0.35">
      <c r="B188" s="191"/>
      <c r="C188" s="193"/>
      <c r="D188" s="195"/>
      <c r="E188" s="197"/>
      <c r="F188" s="199"/>
      <c r="G188" s="201"/>
      <c r="H188" s="4"/>
      <c r="I188" s="1"/>
      <c r="J188" s="1"/>
      <c r="K188" s="9">
        <v>0</v>
      </c>
      <c r="L188" s="91">
        <f t="shared" si="12"/>
        <v>0</v>
      </c>
      <c r="M188" s="91">
        <v>0</v>
      </c>
      <c r="N188" s="103"/>
    </row>
    <row r="189" spans="2:14" x14ac:dyDescent="0.35">
      <c r="B189" s="191"/>
      <c r="C189" s="193"/>
      <c r="D189" s="195"/>
      <c r="E189" s="197"/>
      <c r="F189" s="199"/>
      <c r="G189" s="201"/>
      <c r="H189" s="4"/>
      <c r="I189" s="1"/>
      <c r="J189" s="1"/>
      <c r="K189" s="9">
        <v>0</v>
      </c>
      <c r="L189" s="91">
        <f t="shared" si="12"/>
        <v>0</v>
      </c>
      <c r="M189" s="91">
        <v>0</v>
      </c>
      <c r="N189" s="103"/>
    </row>
    <row r="190" spans="2:14" x14ac:dyDescent="0.35">
      <c r="B190" s="191"/>
      <c r="C190" s="193"/>
      <c r="D190" s="195"/>
      <c r="E190" s="197"/>
      <c r="F190" s="199"/>
      <c r="G190" s="201"/>
      <c r="H190" s="4"/>
      <c r="I190" s="1"/>
      <c r="J190" s="1"/>
      <c r="K190" s="9">
        <v>0</v>
      </c>
      <c r="L190" s="91">
        <f t="shared" si="12"/>
        <v>0</v>
      </c>
      <c r="M190" s="91">
        <v>0</v>
      </c>
      <c r="N190" s="103"/>
    </row>
    <row r="191" spans="2:14" x14ac:dyDescent="0.35">
      <c r="B191" s="191"/>
      <c r="C191" s="193"/>
      <c r="D191" s="195"/>
      <c r="E191" s="197"/>
      <c r="F191" s="199"/>
      <c r="G191" s="201"/>
      <c r="H191" s="4"/>
      <c r="I191" s="1"/>
      <c r="J191" s="1"/>
      <c r="K191" s="9">
        <v>0</v>
      </c>
      <c r="L191" s="91">
        <f t="shared" si="12"/>
        <v>0</v>
      </c>
      <c r="M191" s="91">
        <v>0</v>
      </c>
      <c r="N191" s="103"/>
    </row>
    <row r="192" spans="2:14" x14ac:dyDescent="0.35">
      <c r="B192" s="191"/>
      <c r="C192" s="193"/>
      <c r="D192" s="195"/>
      <c r="E192" s="197"/>
      <c r="F192" s="199"/>
      <c r="G192" s="201"/>
      <c r="H192" s="4"/>
      <c r="I192" s="1"/>
      <c r="J192" s="1"/>
      <c r="K192" s="9">
        <v>0</v>
      </c>
      <c r="L192" s="91">
        <f t="shared" si="12"/>
        <v>0</v>
      </c>
      <c r="M192" s="91">
        <v>0</v>
      </c>
      <c r="N192" s="103"/>
    </row>
    <row r="193" spans="2:14" x14ac:dyDescent="0.35">
      <c r="B193" s="191"/>
      <c r="C193" s="193"/>
      <c r="D193" s="195"/>
      <c r="E193" s="197"/>
      <c r="F193" s="199"/>
      <c r="G193" s="201"/>
      <c r="H193" s="4"/>
      <c r="I193" s="1"/>
      <c r="J193" s="1"/>
      <c r="K193" s="9">
        <v>0</v>
      </c>
      <c r="L193" s="91">
        <f t="shared" si="12"/>
        <v>0</v>
      </c>
      <c r="M193" s="91">
        <v>0</v>
      </c>
      <c r="N193" s="103"/>
    </row>
    <row r="194" spans="2:14" x14ac:dyDescent="0.35">
      <c r="B194" s="191"/>
      <c r="C194" s="193"/>
      <c r="D194" s="195"/>
      <c r="E194" s="197"/>
      <c r="F194" s="199"/>
      <c r="G194" s="201"/>
      <c r="H194" s="4"/>
      <c r="I194" s="1"/>
      <c r="J194" s="1"/>
      <c r="K194" s="9">
        <v>0</v>
      </c>
      <c r="L194" s="91">
        <f t="shared" si="12"/>
        <v>0</v>
      </c>
      <c r="M194" s="91">
        <v>0</v>
      </c>
      <c r="N194" s="103"/>
    </row>
    <row r="195" spans="2:14" ht="15" thickBot="1" x14ac:dyDescent="0.4">
      <c r="B195" s="181"/>
      <c r="C195" s="194"/>
      <c r="D195" s="196"/>
      <c r="E195" s="198"/>
      <c r="F195" s="200"/>
      <c r="G195" s="202"/>
      <c r="H195" s="7" t="s">
        <v>23</v>
      </c>
      <c r="I195" s="10">
        <f>SUM(G186-K195)</f>
        <v>9451</v>
      </c>
      <c r="J195" s="11" t="s">
        <v>9</v>
      </c>
      <c r="K195" s="12">
        <f>SUM(K186:K194)</f>
        <v>2749</v>
      </c>
      <c r="L195" s="92">
        <f t="shared" si="10"/>
        <v>824.69999999999993</v>
      </c>
      <c r="M195" s="92">
        <f t="shared" si="10"/>
        <v>0</v>
      </c>
      <c r="N195" s="103"/>
    </row>
    <row r="196" spans="2:14" x14ac:dyDescent="0.35">
      <c r="B196" s="180" t="s">
        <v>1</v>
      </c>
      <c r="C196" s="182" t="s">
        <v>2</v>
      </c>
      <c r="D196" s="184" t="s">
        <v>3</v>
      </c>
      <c r="E196" s="185"/>
      <c r="F196" s="185"/>
      <c r="G196" s="186"/>
      <c r="H196" s="187" t="s">
        <v>4</v>
      </c>
      <c r="I196" s="188"/>
      <c r="J196" s="188"/>
      <c r="K196" s="189"/>
      <c r="L196" s="89" t="s">
        <v>5</v>
      </c>
      <c r="M196" s="100"/>
      <c r="N196" s="103"/>
    </row>
    <row r="197" spans="2:14" ht="15" thickBot="1" x14ac:dyDescent="0.4">
      <c r="B197" s="181"/>
      <c r="C197" s="183"/>
      <c r="D197" s="19" t="s">
        <v>6</v>
      </c>
      <c r="E197" s="15" t="s">
        <v>7</v>
      </c>
      <c r="F197" s="17" t="s">
        <v>8</v>
      </c>
      <c r="G197" s="20" t="s">
        <v>9</v>
      </c>
      <c r="H197" s="8" t="s">
        <v>10</v>
      </c>
      <c r="I197" s="7" t="s">
        <v>11</v>
      </c>
      <c r="J197" s="2" t="s">
        <v>12</v>
      </c>
      <c r="K197" s="3" t="s">
        <v>13</v>
      </c>
      <c r="L197" s="90" t="s">
        <v>199</v>
      </c>
      <c r="M197" s="101" t="s">
        <v>14</v>
      </c>
      <c r="N197" s="103"/>
    </row>
    <row r="198" spans="2:14" x14ac:dyDescent="0.35">
      <c r="B198" s="190" t="s">
        <v>84</v>
      </c>
      <c r="C198" s="192" t="s">
        <v>85</v>
      </c>
      <c r="D198" s="195">
        <v>22200</v>
      </c>
      <c r="E198" s="197"/>
      <c r="F198" s="199"/>
      <c r="G198" s="201">
        <f>SUM(D198:F198)</f>
        <v>22200</v>
      </c>
      <c r="H198" s="5">
        <v>1</v>
      </c>
      <c r="I198" s="6" t="s">
        <v>170</v>
      </c>
      <c r="J198" s="6" t="s">
        <v>171</v>
      </c>
      <c r="K198" s="9">
        <v>6185</v>
      </c>
      <c r="L198" s="91">
        <f>K198*0.3</f>
        <v>1855.5</v>
      </c>
      <c r="M198" s="91">
        <v>0</v>
      </c>
      <c r="N198" s="103"/>
    </row>
    <row r="199" spans="2:14" x14ac:dyDescent="0.35">
      <c r="B199" s="191"/>
      <c r="C199" s="193"/>
      <c r="D199" s="195"/>
      <c r="E199" s="197"/>
      <c r="F199" s="199"/>
      <c r="G199" s="201"/>
      <c r="H199" s="4">
        <v>2</v>
      </c>
      <c r="I199" s="1" t="s">
        <v>172</v>
      </c>
      <c r="J199" s="252">
        <v>45078</v>
      </c>
      <c r="K199" s="9">
        <v>1225</v>
      </c>
      <c r="L199" s="91">
        <f t="shared" ref="L199:L206" si="13">K199*0.3</f>
        <v>367.5</v>
      </c>
      <c r="M199" s="91">
        <v>0</v>
      </c>
      <c r="N199" s="103"/>
    </row>
    <row r="200" spans="2:14" x14ac:dyDescent="0.35">
      <c r="B200" s="191"/>
      <c r="C200" s="193"/>
      <c r="D200" s="195"/>
      <c r="E200" s="197"/>
      <c r="F200" s="199"/>
      <c r="G200" s="201"/>
      <c r="H200" s="4"/>
      <c r="I200" s="1"/>
      <c r="J200" s="1"/>
      <c r="K200" s="9">
        <v>0</v>
      </c>
      <c r="L200" s="91">
        <f t="shared" si="13"/>
        <v>0</v>
      </c>
      <c r="M200" s="91">
        <v>0</v>
      </c>
      <c r="N200" s="103"/>
    </row>
    <row r="201" spans="2:14" x14ac:dyDescent="0.35">
      <c r="B201" s="191"/>
      <c r="C201" s="193"/>
      <c r="D201" s="195"/>
      <c r="E201" s="197"/>
      <c r="F201" s="199"/>
      <c r="G201" s="201"/>
      <c r="H201" s="4"/>
      <c r="I201" s="1"/>
      <c r="J201" s="1"/>
      <c r="K201" s="9">
        <v>0</v>
      </c>
      <c r="L201" s="91">
        <f t="shared" si="13"/>
        <v>0</v>
      </c>
      <c r="M201" s="91">
        <v>0</v>
      </c>
      <c r="N201" s="103"/>
    </row>
    <row r="202" spans="2:14" x14ac:dyDescent="0.35">
      <c r="B202" s="191"/>
      <c r="C202" s="193"/>
      <c r="D202" s="195"/>
      <c r="E202" s="197"/>
      <c r="F202" s="199"/>
      <c r="G202" s="201"/>
      <c r="H202" s="4"/>
      <c r="I202" s="1"/>
      <c r="J202" s="1"/>
      <c r="K202" s="9">
        <v>0</v>
      </c>
      <c r="L202" s="91">
        <f t="shared" si="13"/>
        <v>0</v>
      </c>
      <c r="M202" s="91">
        <v>0</v>
      </c>
      <c r="N202" s="103"/>
    </row>
    <row r="203" spans="2:14" x14ac:dyDescent="0.35">
      <c r="B203" s="191"/>
      <c r="C203" s="193"/>
      <c r="D203" s="195"/>
      <c r="E203" s="197"/>
      <c r="F203" s="199"/>
      <c r="G203" s="201"/>
      <c r="H203" s="4"/>
      <c r="I203" s="1"/>
      <c r="J203" s="1"/>
      <c r="K203" s="9">
        <v>0</v>
      </c>
      <c r="L203" s="91">
        <f t="shared" si="13"/>
        <v>0</v>
      </c>
      <c r="M203" s="91">
        <v>0</v>
      </c>
      <c r="N203" s="103"/>
    </row>
    <row r="204" spans="2:14" x14ac:dyDescent="0.35">
      <c r="B204" s="191"/>
      <c r="C204" s="193"/>
      <c r="D204" s="195"/>
      <c r="E204" s="197"/>
      <c r="F204" s="199"/>
      <c r="G204" s="201"/>
      <c r="H204" s="4"/>
      <c r="I204" s="1"/>
      <c r="J204" s="1"/>
      <c r="K204" s="9">
        <v>0</v>
      </c>
      <c r="L204" s="91">
        <f t="shared" si="13"/>
        <v>0</v>
      </c>
      <c r="M204" s="91">
        <v>0</v>
      </c>
      <c r="N204" s="103"/>
    </row>
    <row r="205" spans="2:14" x14ac:dyDescent="0.35">
      <c r="B205" s="191"/>
      <c r="C205" s="193"/>
      <c r="D205" s="195"/>
      <c r="E205" s="197"/>
      <c r="F205" s="199"/>
      <c r="G205" s="201"/>
      <c r="H205" s="4"/>
      <c r="I205" s="1"/>
      <c r="J205" s="1"/>
      <c r="K205" s="9">
        <v>0</v>
      </c>
      <c r="L205" s="91">
        <f t="shared" si="13"/>
        <v>0</v>
      </c>
      <c r="M205" s="91">
        <v>0</v>
      </c>
      <c r="N205" s="103"/>
    </row>
    <row r="206" spans="2:14" x14ac:dyDescent="0.35">
      <c r="B206" s="191"/>
      <c r="C206" s="193"/>
      <c r="D206" s="195"/>
      <c r="E206" s="197"/>
      <c r="F206" s="199"/>
      <c r="G206" s="201"/>
      <c r="H206" s="4"/>
      <c r="I206" s="1"/>
      <c r="J206" s="1"/>
      <c r="K206" s="9">
        <v>0</v>
      </c>
      <c r="L206" s="91">
        <f t="shared" si="13"/>
        <v>0</v>
      </c>
      <c r="M206" s="91">
        <v>0</v>
      </c>
      <c r="N206" s="103"/>
    </row>
    <row r="207" spans="2:14" ht="15" thickBot="1" x14ac:dyDescent="0.4">
      <c r="B207" s="181"/>
      <c r="C207" s="194"/>
      <c r="D207" s="196"/>
      <c r="E207" s="198"/>
      <c r="F207" s="200"/>
      <c r="G207" s="202"/>
      <c r="H207" s="7" t="s">
        <v>23</v>
      </c>
      <c r="I207" s="10">
        <f>SUM(G198-K207)</f>
        <v>14790</v>
      </c>
      <c r="J207" s="11" t="s">
        <v>9</v>
      </c>
      <c r="K207" s="12">
        <f>SUM(K198:K206)</f>
        <v>7410</v>
      </c>
      <c r="L207" s="92">
        <f t="shared" si="10"/>
        <v>2223</v>
      </c>
      <c r="M207" s="92">
        <f t="shared" si="10"/>
        <v>0</v>
      </c>
      <c r="N207" s="103"/>
    </row>
    <row r="208" spans="2:14" x14ac:dyDescent="0.35">
      <c r="B208" s="180" t="s">
        <v>1</v>
      </c>
      <c r="C208" s="182" t="s">
        <v>2</v>
      </c>
      <c r="D208" s="184" t="s">
        <v>3</v>
      </c>
      <c r="E208" s="185"/>
      <c r="F208" s="185"/>
      <c r="G208" s="186"/>
      <c r="H208" s="187" t="s">
        <v>4</v>
      </c>
      <c r="I208" s="188"/>
      <c r="J208" s="188"/>
      <c r="K208" s="189"/>
      <c r="L208" s="89" t="s">
        <v>5</v>
      </c>
      <c r="M208" s="100"/>
      <c r="N208" s="103"/>
    </row>
    <row r="209" spans="2:14" ht="15" thickBot="1" x14ac:dyDescent="0.4">
      <c r="B209" s="181"/>
      <c r="C209" s="183"/>
      <c r="D209" s="19" t="s">
        <v>6</v>
      </c>
      <c r="E209" s="15" t="s">
        <v>7</v>
      </c>
      <c r="F209" s="17" t="s">
        <v>8</v>
      </c>
      <c r="G209" s="20" t="s">
        <v>9</v>
      </c>
      <c r="H209" s="8" t="s">
        <v>10</v>
      </c>
      <c r="I209" s="7" t="s">
        <v>11</v>
      </c>
      <c r="J209" s="2" t="s">
        <v>12</v>
      </c>
      <c r="K209" s="3" t="s">
        <v>202</v>
      </c>
      <c r="L209" s="90" t="s">
        <v>157</v>
      </c>
      <c r="M209" s="101" t="s">
        <v>14</v>
      </c>
      <c r="N209" s="103"/>
    </row>
    <row r="210" spans="2:14" ht="43.5" x14ac:dyDescent="0.35">
      <c r="B210" s="190" t="s">
        <v>86</v>
      </c>
      <c r="C210" s="192" t="s">
        <v>87</v>
      </c>
      <c r="D210" s="195"/>
      <c r="E210" s="197"/>
      <c r="F210" s="199">
        <v>20000</v>
      </c>
      <c r="G210" s="201">
        <f>SUM(D210:F210)</f>
        <v>20000</v>
      </c>
      <c r="H210" s="5">
        <v>1</v>
      </c>
      <c r="I210" s="88" t="s">
        <v>88</v>
      </c>
      <c r="J210" s="88" t="s">
        <v>73</v>
      </c>
      <c r="K210" s="9">
        <v>0</v>
      </c>
      <c r="L210" s="91">
        <v>0</v>
      </c>
      <c r="M210" s="91">
        <v>0</v>
      </c>
      <c r="N210" s="103"/>
    </row>
    <row r="211" spans="2:14" x14ac:dyDescent="0.35">
      <c r="B211" s="191"/>
      <c r="C211" s="193"/>
      <c r="D211" s="195"/>
      <c r="E211" s="197"/>
      <c r="F211" s="199"/>
      <c r="G211" s="201"/>
      <c r="H211" s="4"/>
      <c r="I211" s="1"/>
      <c r="J211" s="1"/>
      <c r="K211" s="9">
        <v>0</v>
      </c>
      <c r="L211" s="91">
        <v>0</v>
      </c>
      <c r="M211" s="91">
        <v>0</v>
      </c>
      <c r="N211" s="103"/>
    </row>
    <row r="212" spans="2:14" x14ac:dyDescent="0.35">
      <c r="B212" s="191"/>
      <c r="C212" s="193"/>
      <c r="D212" s="195"/>
      <c r="E212" s="197"/>
      <c r="F212" s="199"/>
      <c r="G212" s="201"/>
      <c r="H212" s="4"/>
      <c r="I212" s="1"/>
      <c r="J212" s="1"/>
      <c r="K212" s="9">
        <v>0</v>
      </c>
      <c r="L212" s="91">
        <v>0</v>
      </c>
      <c r="M212" s="91">
        <v>0</v>
      </c>
      <c r="N212" s="103"/>
    </row>
    <row r="213" spans="2:14" x14ac:dyDescent="0.35">
      <c r="B213" s="191"/>
      <c r="C213" s="193"/>
      <c r="D213" s="195"/>
      <c r="E213" s="197"/>
      <c r="F213" s="199"/>
      <c r="G213" s="201"/>
      <c r="H213" s="4"/>
      <c r="I213" s="1"/>
      <c r="J213" s="1"/>
      <c r="K213" s="9">
        <v>0</v>
      </c>
      <c r="L213" s="91">
        <v>0</v>
      </c>
      <c r="M213" s="91">
        <v>0</v>
      </c>
      <c r="N213" s="103"/>
    </row>
    <row r="214" spans="2:14" x14ac:dyDescent="0.35">
      <c r="B214" s="191"/>
      <c r="C214" s="193"/>
      <c r="D214" s="195"/>
      <c r="E214" s="197"/>
      <c r="F214" s="199"/>
      <c r="G214" s="201"/>
      <c r="H214" s="4"/>
      <c r="I214" s="1"/>
      <c r="J214" s="1"/>
      <c r="K214" s="9">
        <v>0</v>
      </c>
      <c r="L214" s="91">
        <v>0</v>
      </c>
      <c r="M214" s="91">
        <v>0</v>
      </c>
      <c r="N214" s="103"/>
    </row>
    <row r="215" spans="2:14" x14ac:dyDescent="0.35">
      <c r="B215" s="191"/>
      <c r="C215" s="193"/>
      <c r="D215" s="195"/>
      <c r="E215" s="197"/>
      <c r="F215" s="199"/>
      <c r="G215" s="201"/>
      <c r="H215" s="4"/>
      <c r="I215" s="1"/>
      <c r="J215" s="1"/>
      <c r="K215" s="9">
        <v>0</v>
      </c>
      <c r="L215" s="91">
        <v>0</v>
      </c>
      <c r="M215" s="91">
        <v>0</v>
      </c>
      <c r="N215" s="103"/>
    </row>
    <row r="216" spans="2:14" x14ac:dyDescent="0.35">
      <c r="B216" s="191"/>
      <c r="C216" s="193"/>
      <c r="D216" s="195"/>
      <c r="E216" s="197"/>
      <c r="F216" s="199"/>
      <c r="G216" s="201"/>
      <c r="H216" s="4"/>
      <c r="I216" s="1"/>
      <c r="J216" s="1"/>
      <c r="K216" s="9">
        <v>0</v>
      </c>
      <c r="L216" s="91">
        <v>0</v>
      </c>
      <c r="M216" s="91">
        <v>0</v>
      </c>
      <c r="N216" s="103"/>
    </row>
    <row r="217" spans="2:14" x14ac:dyDescent="0.35">
      <c r="B217" s="191"/>
      <c r="C217" s="193"/>
      <c r="D217" s="195"/>
      <c r="E217" s="197"/>
      <c r="F217" s="199"/>
      <c r="G217" s="201"/>
      <c r="H217" s="4"/>
      <c r="I217" s="1"/>
      <c r="J217" s="1"/>
      <c r="K217" s="9">
        <v>0</v>
      </c>
      <c r="L217" s="91">
        <v>0</v>
      </c>
      <c r="M217" s="91">
        <v>0</v>
      </c>
      <c r="N217" s="103"/>
    </row>
    <row r="218" spans="2:14" x14ac:dyDescent="0.35">
      <c r="B218" s="191"/>
      <c r="C218" s="193"/>
      <c r="D218" s="195"/>
      <c r="E218" s="197"/>
      <c r="F218" s="199"/>
      <c r="G218" s="201"/>
      <c r="H218" s="4"/>
      <c r="I218" s="1"/>
      <c r="J218" s="1"/>
      <c r="K218" s="9">
        <v>0</v>
      </c>
      <c r="L218" s="91">
        <v>0</v>
      </c>
      <c r="M218" s="91">
        <v>0</v>
      </c>
      <c r="N218" s="103"/>
    </row>
    <row r="219" spans="2:14" ht="15" thickBot="1" x14ac:dyDescent="0.4">
      <c r="B219" s="181"/>
      <c r="C219" s="194"/>
      <c r="D219" s="196"/>
      <c r="E219" s="198"/>
      <c r="F219" s="200"/>
      <c r="G219" s="202"/>
      <c r="H219" s="7" t="s">
        <v>23</v>
      </c>
      <c r="I219" s="10">
        <f>SUM(G210-K219)</f>
        <v>20000</v>
      </c>
      <c r="J219" s="11" t="s">
        <v>9</v>
      </c>
      <c r="K219" s="12">
        <f>SUM(K210:K218)</f>
        <v>0</v>
      </c>
      <c r="L219" s="92">
        <f t="shared" si="10"/>
        <v>0</v>
      </c>
      <c r="M219" s="92">
        <f t="shared" si="10"/>
        <v>0</v>
      </c>
      <c r="N219" s="103"/>
    </row>
    <row r="220" spans="2:14" x14ac:dyDescent="0.35">
      <c r="B220" s="180" t="s">
        <v>1</v>
      </c>
      <c r="C220" s="182" t="s">
        <v>2</v>
      </c>
      <c r="D220" s="184" t="s">
        <v>3</v>
      </c>
      <c r="E220" s="185"/>
      <c r="F220" s="185"/>
      <c r="G220" s="186"/>
      <c r="H220" s="187" t="s">
        <v>4</v>
      </c>
      <c r="I220" s="188"/>
      <c r="J220" s="188"/>
      <c r="K220" s="189"/>
      <c r="L220" s="89" t="s">
        <v>5</v>
      </c>
      <c r="M220" s="100"/>
      <c r="N220" s="103"/>
    </row>
    <row r="221" spans="2:14" ht="15" thickBot="1" x14ac:dyDescent="0.4">
      <c r="B221" s="181"/>
      <c r="C221" s="183"/>
      <c r="D221" s="19" t="s">
        <v>6</v>
      </c>
      <c r="E221" s="15" t="s">
        <v>7</v>
      </c>
      <c r="F221" s="17" t="s">
        <v>8</v>
      </c>
      <c r="G221" s="20" t="s">
        <v>9</v>
      </c>
      <c r="H221" s="8" t="s">
        <v>10</v>
      </c>
      <c r="I221" s="7" t="s">
        <v>11</v>
      </c>
      <c r="J221" s="2" t="s">
        <v>12</v>
      </c>
      <c r="K221" s="3" t="s">
        <v>202</v>
      </c>
      <c r="L221" s="90" t="s">
        <v>199</v>
      </c>
      <c r="M221" s="101" t="s">
        <v>14</v>
      </c>
      <c r="N221" s="103"/>
    </row>
    <row r="222" spans="2:14" ht="47" customHeight="1" x14ac:dyDescent="0.35">
      <c r="B222" s="190" t="s">
        <v>89</v>
      </c>
      <c r="C222" s="192" t="s">
        <v>90</v>
      </c>
      <c r="D222" s="195"/>
      <c r="E222" s="197"/>
      <c r="F222" s="199">
        <v>80000</v>
      </c>
      <c r="G222" s="201">
        <f>SUM(D222:F222)</f>
        <v>80000</v>
      </c>
      <c r="H222" s="5">
        <v>1</v>
      </c>
      <c r="I222" s="88" t="s">
        <v>91</v>
      </c>
      <c r="J222" s="88" t="s">
        <v>73</v>
      </c>
      <c r="K222" s="9">
        <v>0</v>
      </c>
      <c r="L222" s="91">
        <v>0</v>
      </c>
      <c r="M222" s="91">
        <v>0</v>
      </c>
      <c r="N222" s="103"/>
    </row>
    <row r="223" spans="2:14" x14ac:dyDescent="0.35">
      <c r="B223" s="191"/>
      <c r="C223" s="193"/>
      <c r="D223" s="195"/>
      <c r="E223" s="197"/>
      <c r="F223" s="199"/>
      <c r="G223" s="201"/>
      <c r="H223" s="4"/>
      <c r="I223" s="1"/>
      <c r="J223" s="1"/>
      <c r="K223" s="9">
        <v>0</v>
      </c>
      <c r="L223" s="91">
        <v>0</v>
      </c>
      <c r="M223" s="91">
        <v>0</v>
      </c>
      <c r="N223" s="103"/>
    </row>
    <row r="224" spans="2:14" x14ac:dyDescent="0.35">
      <c r="B224" s="191"/>
      <c r="C224" s="193"/>
      <c r="D224" s="195"/>
      <c r="E224" s="197"/>
      <c r="F224" s="199"/>
      <c r="G224" s="201"/>
      <c r="H224" s="4"/>
      <c r="I224" s="1"/>
      <c r="J224" s="1"/>
      <c r="K224" s="9">
        <v>0</v>
      </c>
      <c r="L224" s="91">
        <v>0</v>
      </c>
      <c r="M224" s="91">
        <v>0</v>
      </c>
      <c r="N224" s="103"/>
    </row>
    <row r="225" spans="2:14" x14ac:dyDescent="0.35">
      <c r="B225" s="191"/>
      <c r="C225" s="193"/>
      <c r="D225" s="195"/>
      <c r="E225" s="197"/>
      <c r="F225" s="199"/>
      <c r="G225" s="201"/>
      <c r="H225" s="4"/>
      <c r="I225" s="1"/>
      <c r="J225" s="1"/>
      <c r="K225" s="9">
        <v>0</v>
      </c>
      <c r="L225" s="91">
        <v>0</v>
      </c>
      <c r="M225" s="91">
        <v>0</v>
      </c>
      <c r="N225" s="103"/>
    </row>
    <row r="226" spans="2:14" x14ac:dyDescent="0.35">
      <c r="B226" s="191"/>
      <c r="C226" s="193"/>
      <c r="D226" s="195"/>
      <c r="E226" s="197"/>
      <c r="F226" s="199"/>
      <c r="G226" s="201"/>
      <c r="H226" s="4"/>
      <c r="I226" s="1"/>
      <c r="J226" s="1"/>
      <c r="K226" s="9">
        <v>0</v>
      </c>
      <c r="L226" s="91">
        <v>0</v>
      </c>
      <c r="M226" s="91">
        <v>0</v>
      </c>
      <c r="N226" s="103"/>
    </row>
    <row r="227" spans="2:14" x14ac:dyDescent="0.35">
      <c r="B227" s="191"/>
      <c r="C227" s="193"/>
      <c r="D227" s="195"/>
      <c r="E227" s="197"/>
      <c r="F227" s="199"/>
      <c r="G227" s="201"/>
      <c r="H227" s="4"/>
      <c r="I227" s="1"/>
      <c r="J227" s="1"/>
      <c r="K227" s="9">
        <v>0</v>
      </c>
      <c r="L227" s="91">
        <v>0</v>
      </c>
      <c r="M227" s="91">
        <v>0</v>
      </c>
      <c r="N227" s="103"/>
    </row>
    <row r="228" spans="2:14" x14ac:dyDescent="0.35">
      <c r="B228" s="191"/>
      <c r="C228" s="193"/>
      <c r="D228" s="195"/>
      <c r="E228" s="197"/>
      <c r="F228" s="199"/>
      <c r="G228" s="201"/>
      <c r="H228" s="4"/>
      <c r="I228" s="1"/>
      <c r="J228" s="1"/>
      <c r="K228" s="9">
        <v>0</v>
      </c>
      <c r="L228" s="91">
        <v>0</v>
      </c>
      <c r="M228" s="91">
        <v>0</v>
      </c>
      <c r="N228" s="103"/>
    </row>
    <row r="229" spans="2:14" x14ac:dyDescent="0.35">
      <c r="B229" s="191"/>
      <c r="C229" s="193"/>
      <c r="D229" s="195"/>
      <c r="E229" s="197"/>
      <c r="F229" s="199"/>
      <c r="G229" s="201"/>
      <c r="H229" s="4"/>
      <c r="I229" s="1"/>
      <c r="J229" s="1"/>
      <c r="K229" s="9">
        <v>0</v>
      </c>
      <c r="L229" s="91">
        <v>0</v>
      </c>
      <c r="M229" s="91">
        <v>0</v>
      </c>
      <c r="N229" s="103"/>
    </row>
    <row r="230" spans="2:14" x14ac:dyDescent="0.35">
      <c r="B230" s="191"/>
      <c r="C230" s="193"/>
      <c r="D230" s="195"/>
      <c r="E230" s="197"/>
      <c r="F230" s="199"/>
      <c r="G230" s="201"/>
      <c r="H230" s="4"/>
      <c r="I230" s="1"/>
      <c r="J230" s="1"/>
      <c r="K230" s="9">
        <v>0</v>
      </c>
      <c r="L230" s="91">
        <v>0</v>
      </c>
      <c r="M230" s="91">
        <v>0</v>
      </c>
      <c r="N230" s="103"/>
    </row>
    <row r="231" spans="2:14" ht="15" thickBot="1" x14ac:dyDescent="0.4">
      <c r="B231" s="181"/>
      <c r="C231" s="194"/>
      <c r="D231" s="196"/>
      <c r="E231" s="198"/>
      <c r="F231" s="200"/>
      <c r="G231" s="202"/>
      <c r="H231" s="7" t="s">
        <v>23</v>
      </c>
      <c r="I231" s="10">
        <f>SUM(G222-K231)</f>
        <v>80000</v>
      </c>
      <c r="J231" s="11" t="s">
        <v>9</v>
      </c>
      <c r="K231" s="12">
        <f>SUM(K222:K230)</f>
        <v>0</v>
      </c>
      <c r="L231" s="92">
        <f t="shared" ref="L231:M291" si="14">SUM(L222:L230)</f>
        <v>0</v>
      </c>
      <c r="M231" s="92">
        <f t="shared" si="14"/>
        <v>0</v>
      </c>
      <c r="N231" s="103"/>
    </row>
    <row r="232" spans="2:14" x14ac:dyDescent="0.35">
      <c r="B232" s="180" t="s">
        <v>1</v>
      </c>
      <c r="C232" s="182" t="s">
        <v>2</v>
      </c>
      <c r="D232" s="184" t="s">
        <v>3</v>
      </c>
      <c r="E232" s="185"/>
      <c r="F232" s="185"/>
      <c r="G232" s="186"/>
      <c r="H232" s="187" t="s">
        <v>4</v>
      </c>
      <c r="I232" s="188"/>
      <c r="J232" s="188"/>
      <c r="K232" s="189"/>
      <c r="L232" s="89" t="s">
        <v>5</v>
      </c>
      <c r="M232" s="100"/>
      <c r="N232" s="103"/>
    </row>
    <row r="233" spans="2:14" ht="15" thickBot="1" x14ac:dyDescent="0.4">
      <c r="B233" s="181"/>
      <c r="C233" s="183"/>
      <c r="D233" s="19" t="s">
        <v>6</v>
      </c>
      <c r="E233" s="15" t="s">
        <v>7</v>
      </c>
      <c r="F233" s="17" t="s">
        <v>8</v>
      </c>
      <c r="G233" s="20" t="s">
        <v>9</v>
      </c>
      <c r="H233" s="8" t="s">
        <v>10</v>
      </c>
      <c r="I233" s="7" t="s">
        <v>11</v>
      </c>
      <c r="J233" s="2" t="s">
        <v>12</v>
      </c>
      <c r="K233" s="3" t="s">
        <v>13</v>
      </c>
      <c r="L233" s="90" t="s">
        <v>201</v>
      </c>
      <c r="M233" s="101" t="s">
        <v>14</v>
      </c>
      <c r="N233" s="103"/>
    </row>
    <row r="234" spans="2:14" ht="43.5" x14ac:dyDescent="0.35">
      <c r="B234" s="190" t="s">
        <v>92</v>
      </c>
      <c r="C234" s="192" t="s">
        <v>93</v>
      </c>
      <c r="D234" s="195"/>
      <c r="E234" s="197"/>
      <c r="F234" s="199">
        <v>10000</v>
      </c>
      <c r="G234" s="201">
        <f>SUM(D234:F234)</f>
        <v>10000</v>
      </c>
      <c r="H234" s="5">
        <v>1</v>
      </c>
      <c r="I234" s="88" t="s">
        <v>94</v>
      </c>
      <c r="J234" s="6" t="s">
        <v>73</v>
      </c>
      <c r="K234" s="9">
        <v>0</v>
      </c>
      <c r="L234" s="91">
        <v>0</v>
      </c>
      <c r="M234" s="91">
        <v>0</v>
      </c>
      <c r="N234" s="103"/>
    </row>
    <row r="235" spans="2:14" x14ac:dyDescent="0.35">
      <c r="B235" s="191"/>
      <c r="C235" s="193"/>
      <c r="D235" s="195"/>
      <c r="E235" s="197"/>
      <c r="F235" s="199"/>
      <c r="G235" s="201"/>
      <c r="H235" s="4"/>
      <c r="I235" s="1"/>
      <c r="J235" s="1"/>
      <c r="K235" s="9">
        <v>0</v>
      </c>
      <c r="L235" s="91">
        <v>0</v>
      </c>
      <c r="M235" s="91">
        <v>0</v>
      </c>
      <c r="N235" s="103"/>
    </row>
    <row r="236" spans="2:14" x14ac:dyDescent="0.35">
      <c r="B236" s="191"/>
      <c r="C236" s="193"/>
      <c r="D236" s="195"/>
      <c r="E236" s="197"/>
      <c r="F236" s="199"/>
      <c r="G236" s="201"/>
      <c r="H236" s="4"/>
      <c r="I236" s="1"/>
      <c r="J236" s="1"/>
      <c r="K236" s="9">
        <v>0</v>
      </c>
      <c r="L236" s="91">
        <v>0</v>
      </c>
      <c r="M236" s="91">
        <v>0</v>
      </c>
      <c r="N236" s="103"/>
    </row>
    <row r="237" spans="2:14" x14ac:dyDescent="0.35">
      <c r="B237" s="191"/>
      <c r="C237" s="193"/>
      <c r="D237" s="195"/>
      <c r="E237" s="197"/>
      <c r="F237" s="199"/>
      <c r="G237" s="201"/>
      <c r="H237" s="4"/>
      <c r="I237" s="1"/>
      <c r="J237" s="1"/>
      <c r="K237" s="9">
        <v>0</v>
      </c>
      <c r="L237" s="91">
        <v>0</v>
      </c>
      <c r="M237" s="91">
        <v>0</v>
      </c>
      <c r="N237" s="103"/>
    </row>
    <row r="238" spans="2:14" x14ac:dyDescent="0.35">
      <c r="B238" s="191"/>
      <c r="C238" s="193"/>
      <c r="D238" s="195"/>
      <c r="E238" s="197"/>
      <c r="F238" s="199"/>
      <c r="G238" s="201"/>
      <c r="H238" s="4"/>
      <c r="I238" s="1"/>
      <c r="J238" s="1"/>
      <c r="K238" s="9">
        <v>0</v>
      </c>
      <c r="L238" s="91">
        <v>0</v>
      </c>
      <c r="M238" s="91">
        <v>0</v>
      </c>
      <c r="N238" s="103"/>
    </row>
    <row r="239" spans="2:14" x14ac:dyDescent="0.35">
      <c r="B239" s="191"/>
      <c r="C239" s="193"/>
      <c r="D239" s="195"/>
      <c r="E239" s="197"/>
      <c r="F239" s="199"/>
      <c r="G239" s="201"/>
      <c r="H239" s="4"/>
      <c r="I239" s="1"/>
      <c r="J239" s="1"/>
      <c r="K239" s="9">
        <v>0</v>
      </c>
      <c r="L239" s="91">
        <v>0</v>
      </c>
      <c r="M239" s="91">
        <v>0</v>
      </c>
      <c r="N239" s="103"/>
    </row>
    <row r="240" spans="2:14" x14ac:dyDescent="0.35">
      <c r="B240" s="191"/>
      <c r="C240" s="193"/>
      <c r="D240" s="195"/>
      <c r="E240" s="197"/>
      <c r="F240" s="199"/>
      <c r="G240" s="201"/>
      <c r="H240" s="4"/>
      <c r="I240" s="1"/>
      <c r="J240" s="1"/>
      <c r="K240" s="9">
        <v>0</v>
      </c>
      <c r="L240" s="91">
        <v>0</v>
      </c>
      <c r="M240" s="91">
        <v>0</v>
      </c>
      <c r="N240" s="103"/>
    </row>
    <row r="241" spans="2:14" x14ac:dyDescent="0.35">
      <c r="B241" s="191"/>
      <c r="C241" s="193"/>
      <c r="D241" s="195"/>
      <c r="E241" s="197"/>
      <c r="F241" s="199"/>
      <c r="G241" s="201"/>
      <c r="H241" s="4"/>
      <c r="I241" s="1"/>
      <c r="J241" s="1"/>
      <c r="K241" s="9">
        <v>0</v>
      </c>
      <c r="L241" s="91">
        <v>0</v>
      </c>
      <c r="M241" s="91">
        <v>0</v>
      </c>
      <c r="N241" s="103"/>
    </row>
    <row r="242" spans="2:14" x14ac:dyDescent="0.35">
      <c r="B242" s="191"/>
      <c r="C242" s="193"/>
      <c r="D242" s="195"/>
      <c r="E242" s="197"/>
      <c r="F242" s="199"/>
      <c r="G242" s="201"/>
      <c r="H242" s="4"/>
      <c r="I242" s="1"/>
      <c r="J242" s="1"/>
      <c r="K242" s="9">
        <v>0</v>
      </c>
      <c r="L242" s="91">
        <v>0</v>
      </c>
      <c r="M242" s="91">
        <v>0</v>
      </c>
      <c r="N242" s="103"/>
    </row>
    <row r="243" spans="2:14" ht="15" thickBot="1" x14ac:dyDescent="0.4">
      <c r="B243" s="181"/>
      <c r="C243" s="194"/>
      <c r="D243" s="196"/>
      <c r="E243" s="198"/>
      <c r="F243" s="200"/>
      <c r="G243" s="202"/>
      <c r="H243" s="7" t="s">
        <v>23</v>
      </c>
      <c r="I243" s="10">
        <f>SUM(G234-K243)</f>
        <v>10000</v>
      </c>
      <c r="J243" s="11" t="s">
        <v>9</v>
      </c>
      <c r="K243" s="12">
        <f>SUM(K234:K242)</f>
        <v>0</v>
      </c>
      <c r="L243" s="92">
        <f t="shared" si="14"/>
        <v>0</v>
      </c>
      <c r="M243" s="92">
        <f t="shared" si="14"/>
        <v>0</v>
      </c>
      <c r="N243" s="103"/>
    </row>
    <row r="244" spans="2:14" x14ac:dyDescent="0.35">
      <c r="B244" s="180" t="s">
        <v>1</v>
      </c>
      <c r="C244" s="182" t="s">
        <v>2</v>
      </c>
      <c r="D244" s="184" t="s">
        <v>3</v>
      </c>
      <c r="E244" s="185"/>
      <c r="F244" s="185"/>
      <c r="G244" s="186"/>
      <c r="H244" s="187" t="s">
        <v>4</v>
      </c>
      <c r="I244" s="188"/>
      <c r="J244" s="188"/>
      <c r="K244" s="189"/>
      <c r="L244" s="89" t="s">
        <v>5</v>
      </c>
      <c r="M244" s="100"/>
      <c r="N244" s="103"/>
    </row>
    <row r="245" spans="2:14" ht="15" thickBot="1" x14ac:dyDescent="0.4">
      <c r="B245" s="181"/>
      <c r="C245" s="183"/>
      <c r="D245" s="19" t="s">
        <v>6</v>
      </c>
      <c r="E245" s="15" t="s">
        <v>7</v>
      </c>
      <c r="F245" s="17" t="s">
        <v>8</v>
      </c>
      <c r="G245" s="20" t="s">
        <v>9</v>
      </c>
      <c r="H245" s="8" t="s">
        <v>10</v>
      </c>
      <c r="I245" s="7" t="s">
        <v>11</v>
      </c>
      <c r="J245" s="2" t="s">
        <v>12</v>
      </c>
      <c r="K245" s="3" t="s">
        <v>13</v>
      </c>
      <c r="L245" s="90" t="s">
        <v>198</v>
      </c>
      <c r="M245" s="101" t="s">
        <v>14</v>
      </c>
      <c r="N245" s="103"/>
    </row>
    <row r="246" spans="2:14" ht="29" x14ac:dyDescent="0.35">
      <c r="B246" s="190" t="s">
        <v>95</v>
      </c>
      <c r="C246" s="192" t="s">
        <v>96</v>
      </c>
      <c r="D246" s="195">
        <v>26200</v>
      </c>
      <c r="E246" s="197">
        <v>50000</v>
      </c>
      <c r="F246" s="199"/>
      <c r="G246" s="201">
        <f>SUM(D246:F246)</f>
        <v>76200</v>
      </c>
      <c r="H246" s="5">
        <v>1</v>
      </c>
      <c r="I246" s="88" t="s">
        <v>97</v>
      </c>
      <c r="J246" s="88" t="s">
        <v>98</v>
      </c>
      <c r="K246" s="172">
        <v>3095.66</v>
      </c>
      <c r="L246" s="91">
        <f>K246*0.75</f>
        <v>2321.7449999999999</v>
      </c>
      <c r="M246" s="91">
        <v>50000</v>
      </c>
      <c r="N246" s="103"/>
    </row>
    <row r="247" spans="2:14" x14ac:dyDescent="0.35">
      <c r="B247" s="191"/>
      <c r="C247" s="193"/>
      <c r="D247" s="195"/>
      <c r="E247" s="197"/>
      <c r="F247" s="199"/>
      <c r="G247" s="201"/>
      <c r="H247" s="4"/>
      <c r="I247" s="1"/>
      <c r="J247" s="1"/>
      <c r="K247" s="9">
        <v>0</v>
      </c>
      <c r="L247" s="91">
        <f t="shared" ref="L247:L254" si="15">K247*0.75</f>
        <v>0</v>
      </c>
      <c r="M247" s="91">
        <v>0</v>
      </c>
      <c r="N247" s="103"/>
    </row>
    <row r="248" spans="2:14" x14ac:dyDescent="0.35">
      <c r="B248" s="191"/>
      <c r="C248" s="193"/>
      <c r="D248" s="195"/>
      <c r="E248" s="197"/>
      <c r="F248" s="199"/>
      <c r="G248" s="201"/>
      <c r="H248" s="4"/>
      <c r="I248" s="1"/>
      <c r="J248" s="1"/>
      <c r="K248" s="9">
        <v>0</v>
      </c>
      <c r="L248" s="91">
        <f t="shared" si="15"/>
        <v>0</v>
      </c>
      <c r="M248" s="91">
        <v>0</v>
      </c>
      <c r="N248" s="103"/>
    </row>
    <row r="249" spans="2:14" x14ac:dyDescent="0.35">
      <c r="B249" s="191"/>
      <c r="C249" s="193"/>
      <c r="D249" s="195"/>
      <c r="E249" s="197"/>
      <c r="F249" s="199"/>
      <c r="G249" s="201"/>
      <c r="H249" s="4"/>
      <c r="I249" s="1"/>
      <c r="J249" s="1"/>
      <c r="K249" s="9">
        <v>0</v>
      </c>
      <c r="L249" s="91">
        <f t="shared" si="15"/>
        <v>0</v>
      </c>
      <c r="M249" s="91">
        <v>0</v>
      </c>
      <c r="N249" s="103"/>
    </row>
    <row r="250" spans="2:14" x14ac:dyDescent="0.35">
      <c r="B250" s="191"/>
      <c r="C250" s="193"/>
      <c r="D250" s="195"/>
      <c r="E250" s="197"/>
      <c r="F250" s="199"/>
      <c r="G250" s="201"/>
      <c r="H250" s="4"/>
      <c r="I250" s="1"/>
      <c r="J250" s="1"/>
      <c r="K250" s="9">
        <v>0</v>
      </c>
      <c r="L250" s="91">
        <f t="shared" si="15"/>
        <v>0</v>
      </c>
      <c r="M250" s="91">
        <v>0</v>
      </c>
      <c r="N250" s="103"/>
    </row>
    <row r="251" spans="2:14" x14ac:dyDescent="0.35">
      <c r="B251" s="191"/>
      <c r="C251" s="193"/>
      <c r="D251" s="195"/>
      <c r="E251" s="197"/>
      <c r="F251" s="199"/>
      <c r="G251" s="201"/>
      <c r="H251" s="4"/>
      <c r="I251" s="1"/>
      <c r="J251" s="1"/>
      <c r="K251" s="9">
        <v>0</v>
      </c>
      <c r="L251" s="91">
        <f t="shared" si="15"/>
        <v>0</v>
      </c>
      <c r="M251" s="91">
        <v>0</v>
      </c>
      <c r="N251" s="103"/>
    </row>
    <row r="252" spans="2:14" x14ac:dyDescent="0.35">
      <c r="B252" s="191"/>
      <c r="C252" s="193"/>
      <c r="D252" s="195"/>
      <c r="E252" s="197"/>
      <c r="F252" s="199"/>
      <c r="G252" s="201"/>
      <c r="H252" s="4"/>
      <c r="I252" s="1"/>
      <c r="J252" s="1"/>
      <c r="K252" s="9">
        <v>0</v>
      </c>
      <c r="L252" s="91">
        <f t="shared" si="15"/>
        <v>0</v>
      </c>
      <c r="M252" s="91">
        <v>0</v>
      </c>
      <c r="N252" s="103"/>
    </row>
    <row r="253" spans="2:14" x14ac:dyDescent="0.35">
      <c r="B253" s="191"/>
      <c r="C253" s="193"/>
      <c r="D253" s="195"/>
      <c r="E253" s="197"/>
      <c r="F253" s="199"/>
      <c r="G253" s="201"/>
      <c r="H253" s="4"/>
      <c r="I253" s="1"/>
      <c r="J253" s="1"/>
      <c r="K253" s="9">
        <v>0</v>
      </c>
      <c r="L253" s="91">
        <f t="shared" si="15"/>
        <v>0</v>
      </c>
      <c r="M253" s="91">
        <v>0</v>
      </c>
      <c r="N253" s="103"/>
    </row>
    <row r="254" spans="2:14" x14ac:dyDescent="0.35">
      <c r="B254" s="191"/>
      <c r="C254" s="193"/>
      <c r="D254" s="195"/>
      <c r="E254" s="197"/>
      <c r="F254" s="199"/>
      <c r="G254" s="201"/>
      <c r="H254" s="4"/>
      <c r="I254" s="1"/>
      <c r="J254" s="1"/>
      <c r="K254" s="9">
        <v>0</v>
      </c>
      <c r="L254" s="91">
        <f t="shared" si="15"/>
        <v>0</v>
      </c>
      <c r="M254" s="91">
        <v>0</v>
      </c>
      <c r="N254" s="103"/>
    </row>
    <row r="255" spans="2:14" ht="48.75" customHeight="1" thickBot="1" x14ac:dyDescent="0.4">
      <c r="B255" s="181"/>
      <c r="C255" s="194"/>
      <c r="D255" s="196"/>
      <c r="E255" s="198"/>
      <c r="F255" s="200"/>
      <c r="G255" s="202"/>
      <c r="H255" s="7" t="s">
        <v>23</v>
      </c>
      <c r="I255" s="10">
        <f>SUM(G246-K255)</f>
        <v>73104.34</v>
      </c>
      <c r="J255" s="11" t="s">
        <v>9</v>
      </c>
      <c r="K255" s="12">
        <f>SUM(K246:K254)</f>
        <v>3095.66</v>
      </c>
      <c r="L255" s="92">
        <f t="shared" si="14"/>
        <v>2321.7449999999999</v>
      </c>
      <c r="M255" s="92">
        <f t="shared" si="14"/>
        <v>50000</v>
      </c>
      <c r="N255" s="103"/>
    </row>
    <row r="256" spans="2:14" x14ac:dyDescent="0.35">
      <c r="B256" s="180" t="s">
        <v>1</v>
      </c>
      <c r="C256" s="182" t="s">
        <v>2</v>
      </c>
      <c r="D256" s="184" t="s">
        <v>3</v>
      </c>
      <c r="E256" s="185"/>
      <c r="F256" s="185"/>
      <c r="G256" s="186"/>
      <c r="H256" s="187" t="s">
        <v>4</v>
      </c>
      <c r="I256" s="188"/>
      <c r="J256" s="188"/>
      <c r="K256" s="189"/>
      <c r="L256" s="89" t="s">
        <v>5</v>
      </c>
      <c r="M256" s="100"/>
      <c r="N256" s="103"/>
    </row>
    <row r="257" spans="2:14" ht="15" thickBot="1" x14ac:dyDescent="0.4">
      <c r="B257" s="181"/>
      <c r="C257" s="183"/>
      <c r="D257" s="19" t="s">
        <v>6</v>
      </c>
      <c r="E257" s="15" t="s">
        <v>7</v>
      </c>
      <c r="F257" s="17" t="s">
        <v>8</v>
      </c>
      <c r="G257" s="20" t="s">
        <v>9</v>
      </c>
      <c r="H257" s="8" t="s">
        <v>10</v>
      </c>
      <c r="I257" s="7" t="s">
        <v>11</v>
      </c>
      <c r="J257" s="2" t="s">
        <v>12</v>
      </c>
      <c r="K257" s="3" t="s">
        <v>13</v>
      </c>
      <c r="L257" s="90" t="s">
        <v>197</v>
      </c>
      <c r="M257" s="101" t="s">
        <v>14</v>
      </c>
      <c r="N257" s="103"/>
    </row>
    <row r="258" spans="2:14" ht="29" x14ac:dyDescent="0.35">
      <c r="B258" s="190" t="s">
        <v>99</v>
      </c>
      <c r="C258" s="192" t="s">
        <v>100</v>
      </c>
      <c r="D258" s="195">
        <v>10900</v>
      </c>
      <c r="E258" s="197">
        <v>15000</v>
      </c>
      <c r="F258" s="199"/>
      <c r="G258" s="201">
        <f>SUM(D258:F258)</f>
        <v>25900</v>
      </c>
      <c r="H258" s="5">
        <v>1</v>
      </c>
      <c r="I258" s="88" t="s">
        <v>97</v>
      </c>
      <c r="J258" s="88" t="s">
        <v>98</v>
      </c>
      <c r="K258" s="9">
        <v>0</v>
      </c>
      <c r="L258" s="91">
        <v>0</v>
      </c>
      <c r="M258" s="91">
        <v>15000</v>
      </c>
      <c r="N258" s="103"/>
    </row>
    <row r="259" spans="2:14" x14ac:dyDescent="0.35">
      <c r="B259" s="191"/>
      <c r="C259" s="193"/>
      <c r="D259" s="195"/>
      <c r="E259" s="197"/>
      <c r="F259" s="199"/>
      <c r="G259" s="201"/>
      <c r="H259" s="4"/>
      <c r="I259" s="1"/>
      <c r="J259" s="1"/>
      <c r="K259" s="9">
        <v>0</v>
      </c>
      <c r="L259" s="91">
        <v>0</v>
      </c>
      <c r="M259" s="91">
        <v>0</v>
      </c>
      <c r="N259" s="103"/>
    </row>
    <row r="260" spans="2:14" x14ac:dyDescent="0.35">
      <c r="B260" s="191"/>
      <c r="C260" s="193"/>
      <c r="D260" s="195"/>
      <c r="E260" s="197"/>
      <c r="F260" s="199"/>
      <c r="G260" s="201"/>
      <c r="H260" s="4"/>
      <c r="I260" s="1"/>
      <c r="J260" s="1"/>
      <c r="K260" s="9">
        <v>0</v>
      </c>
      <c r="L260" s="91">
        <v>0</v>
      </c>
      <c r="M260" s="91">
        <v>0</v>
      </c>
      <c r="N260" s="103"/>
    </row>
    <row r="261" spans="2:14" x14ac:dyDescent="0.35">
      <c r="B261" s="191"/>
      <c r="C261" s="193"/>
      <c r="D261" s="195"/>
      <c r="E261" s="197"/>
      <c r="F261" s="199"/>
      <c r="G261" s="201"/>
      <c r="H261" s="4"/>
      <c r="I261" s="1"/>
      <c r="J261" s="1"/>
      <c r="K261" s="9">
        <v>0</v>
      </c>
      <c r="L261" s="91">
        <v>0</v>
      </c>
      <c r="M261" s="91">
        <v>0</v>
      </c>
      <c r="N261" s="103"/>
    </row>
    <row r="262" spans="2:14" x14ac:dyDescent="0.35">
      <c r="B262" s="191"/>
      <c r="C262" s="193"/>
      <c r="D262" s="195"/>
      <c r="E262" s="197"/>
      <c r="F262" s="199"/>
      <c r="G262" s="201"/>
      <c r="H262" s="4"/>
      <c r="I262" s="1"/>
      <c r="J262" s="1"/>
      <c r="K262" s="9">
        <v>0</v>
      </c>
      <c r="L262" s="91">
        <v>0</v>
      </c>
      <c r="M262" s="91">
        <v>0</v>
      </c>
      <c r="N262" s="103"/>
    </row>
    <row r="263" spans="2:14" x14ac:dyDescent="0.35">
      <c r="B263" s="191"/>
      <c r="C263" s="193"/>
      <c r="D263" s="195"/>
      <c r="E263" s="197"/>
      <c r="F263" s="199"/>
      <c r="G263" s="201"/>
      <c r="H263" s="4"/>
      <c r="I263" s="1"/>
      <c r="J263" s="1"/>
      <c r="K263" s="9">
        <v>0</v>
      </c>
      <c r="L263" s="91">
        <v>0</v>
      </c>
      <c r="M263" s="91">
        <v>0</v>
      </c>
      <c r="N263" s="103"/>
    </row>
    <row r="264" spans="2:14" x14ac:dyDescent="0.35">
      <c r="B264" s="191"/>
      <c r="C264" s="193"/>
      <c r="D264" s="195"/>
      <c r="E264" s="197"/>
      <c r="F264" s="199"/>
      <c r="G264" s="201"/>
      <c r="H264" s="4"/>
      <c r="I264" s="1"/>
      <c r="J264" s="1"/>
      <c r="K264" s="9">
        <v>0</v>
      </c>
      <c r="L264" s="91">
        <v>0</v>
      </c>
      <c r="M264" s="91">
        <v>0</v>
      </c>
      <c r="N264" s="103"/>
    </row>
    <row r="265" spans="2:14" x14ac:dyDescent="0.35">
      <c r="B265" s="191"/>
      <c r="C265" s="193"/>
      <c r="D265" s="195"/>
      <c r="E265" s="197"/>
      <c r="F265" s="199"/>
      <c r="G265" s="201"/>
      <c r="H265" s="4"/>
      <c r="I265" s="1"/>
      <c r="J265" s="1"/>
      <c r="K265" s="9">
        <v>0</v>
      </c>
      <c r="L265" s="91">
        <v>0</v>
      </c>
      <c r="M265" s="91">
        <v>0</v>
      </c>
      <c r="N265" s="103"/>
    </row>
    <row r="266" spans="2:14" x14ac:dyDescent="0.35">
      <c r="B266" s="191"/>
      <c r="C266" s="193"/>
      <c r="D266" s="195"/>
      <c r="E266" s="197"/>
      <c r="F266" s="199"/>
      <c r="G266" s="201"/>
      <c r="H266" s="4"/>
      <c r="I266" s="1"/>
      <c r="J266" s="1"/>
      <c r="K266" s="9">
        <v>0</v>
      </c>
      <c r="L266" s="91">
        <v>0</v>
      </c>
      <c r="M266" s="91">
        <v>0</v>
      </c>
      <c r="N266" s="103"/>
    </row>
    <row r="267" spans="2:14" ht="15" thickBot="1" x14ac:dyDescent="0.4">
      <c r="B267" s="181"/>
      <c r="C267" s="194"/>
      <c r="D267" s="196"/>
      <c r="E267" s="198"/>
      <c r="F267" s="200"/>
      <c r="G267" s="202"/>
      <c r="H267" s="7" t="s">
        <v>23</v>
      </c>
      <c r="I267" s="10">
        <f>SUM(G258-K267)</f>
        <v>25900</v>
      </c>
      <c r="J267" s="11" t="s">
        <v>9</v>
      </c>
      <c r="K267" s="12">
        <f>SUM(K258:K266)</f>
        <v>0</v>
      </c>
      <c r="L267" s="92">
        <f t="shared" si="14"/>
        <v>0</v>
      </c>
      <c r="M267" s="92">
        <f t="shared" ref="M267" si="16">SUM(M258:M266)</f>
        <v>15000</v>
      </c>
      <c r="N267" s="103"/>
    </row>
    <row r="268" spans="2:14" x14ac:dyDescent="0.35">
      <c r="B268" s="180" t="s">
        <v>1</v>
      </c>
      <c r="C268" s="182" t="s">
        <v>2</v>
      </c>
      <c r="D268" s="184" t="s">
        <v>3</v>
      </c>
      <c r="E268" s="185"/>
      <c r="F268" s="185"/>
      <c r="G268" s="186"/>
      <c r="H268" s="187" t="s">
        <v>4</v>
      </c>
      <c r="I268" s="188"/>
      <c r="J268" s="188"/>
      <c r="K268" s="189"/>
      <c r="L268" s="89" t="s">
        <v>5</v>
      </c>
      <c r="M268" s="100"/>
      <c r="N268" s="103"/>
    </row>
    <row r="269" spans="2:14" ht="15" thickBot="1" x14ac:dyDescent="0.4">
      <c r="B269" s="181"/>
      <c r="C269" s="183"/>
      <c r="D269" s="19" t="s">
        <v>6</v>
      </c>
      <c r="E269" s="15" t="s">
        <v>7</v>
      </c>
      <c r="F269" s="17" t="s">
        <v>8</v>
      </c>
      <c r="G269" s="20" t="s">
        <v>9</v>
      </c>
      <c r="H269" s="8" t="s">
        <v>10</v>
      </c>
      <c r="I269" s="7" t="s">
        <v>11</v>
      </c>
      <c r="J269" s="2" t="s">
        <v>12</v>
      </c>
      <c r="K269" s="3" t="s">
        <v>13</v>
      </c>
      <c r="L269" s="90" t="s">
        <v>13</v>
      </c>
      <c r="M269" s="101" t="s">
        <v>14</v>
      </c>
      <c r="N269" s="103"/>
    </row>
    <row r="270" spans="2:14" ht="58" x14ac:dyDescent="0.35">
      <c r="B270" s="190" t="s">
        <v>101</v>
      </c>
      <c r="C270" s="192" t="s">
        <v>102</v>
      </c>
      <c r="D270" s="195"/>
      <c r="E270" s="197"/>
      <c r="F270" s="199">
        <v>120000</v>
      </c>
      <c r="G270" s="201">
        <f>SUM(D270:F270)</f>
        <v>120000</v>
      </c>
      <c r="H270" s="5">
        <v>1</v>
      </c>
      <c r="I270" s="88" t="s">
        <v>103</v>
      </c>
      <c r="J270" s="6">
        <v>2024</v>
      </c>
      <c r="K270" s="9">
        <v>0</v>
      </c>
      <c r="L270" s="91">
        <v>0</v>
      </c>
      <c r="M270" s="91">
        <v>0</v>
      </c>
      <c r="N270" s="103"/>
    </row>
    <row r="271" spans="2:14" x14ac:dyDescent="0.35">
      <c r="B271" s="191"/>
      <c r="C271" s="193"/>
      <c r="D271" s="195"/>
      <c r="E271" s="197"/>
      <c r="F271" s="199"/>
      <c r="G271" s="201"/>
      <c r="H271" s="4"/>
      <c r="I271" s="1"/>
      <c r="J271" s="1"/>
      <c r="K271" s="9">
        <v>0</v>
      </c>
      <c r="L271" s="91">
        <v>0</v>
      </c>
      <c r="M271" s="91">
        <v>0</v>
      </c>
      <c r="N271" s="103"/>
    </row>
    <row r="272" spans="2:14" x14ac:dyDescent="0.35">
      <c r="B272" s="191"/>
      <c r="C272" s="193"/>
      <c r="D272" s="195"/>
      <c r="E272" s="197"/>
      <c r="F272" s="199"/>
      <c r="G272" s="201"/>
      <c r="H272" s="4"/>
      <c r="I272" s="1"/>
      <c r="J272" s="1"/>
      <c r="K272" s="9">
        <v>0</v>
      </c>
      <c r="L272" s="91">
        <v>0</v>
      </c>
      <c r="M272" s="91">
        <v>0</v>
      </c>
      <c r="N272" s="103"/>
    </row>
    <row r="273" spans="2:14" x14ac:dyDescent="0.35">
      <c r="B273" s="191"/>
      <c r="C273" s="193"/>
      <c r="D273" s="195"/>
      <c r="E273" s="197"/>
      <c r="F273" s="199"/>
      <c r="G273" s="201"/>
      <c r="H273" s="4"/>
      <c r="I273" s="1"/>
      <c r="J273" s="1"/>
      <c r="K273" s="9">
        <v>0</v>
      </c>
      <c r="L273" s="91">
        <v>0</v>
      </c>
      <c r="M273" s="91">
        <v>0</v>
      </c>
      <c r="N273" s="103"/>
    </row>
    <row r="274" spans="2:14" x14ac:dyDescent="0.35">
      <c r="B274" s="191"/>
      <c r="C274" s="193"/>
      <c r="D274" s="195"/>
      <c r="E274" s="197"/>
      <c r="F274" s="199"/>
      <c r="G274" s="201"/>
      <c r="H274" s="4"/>
      <c r="I274" s="1"/>
      <c r="J274" s="1"/>
      <c r="K274" s="9">
        <v>0</v>
      </c>
      <c r="L274" s="91">
        <v>0</v>
      </c>
      <c r="M274" s="91">
        <v>0</v>
      </c>
      <c r="N274" s="103"/>
    </row>
    <row r="275" spans="2:14" x14ac:dyDescent="0.35">
      <c r="B275" s="191"/>
      <c r="C275" s="193"/>
      <c r="D275" s="195"/>
      <c r="E275" s="197"/>
      <c r="F275" s="199"/>
      <c r="G275" s="201"/>
      <c r="H275" s="4"/>
      <c r="I275" s="1"/>
      <c r="J275" s="1"/>
      <c r="K275" s="9">
        <v>0</v>
      </c>
      <c r="L275" s="91">
        <v>0</v>
      </c>
      <c r="M275" s="91">
        <v>0</v>
      </c>
      <c r="N275" s="103"/>
    </row>
    <row r="276" spans="2:14" x14ac:dyDescent="0.35">
      <c r="B276" s="191"/>
      <c r="C276" s="193"/>
      <c r="D276" s="195"/>
      <c r="E276" s="197"/>
      <c r="F276" s="199"/>
      <c r="G276" s="201"/>
      <c r="H276" s="4"/>
      <c r="I276" s="1"/>
      <c r="J276" s="1"/>
      <c r="K276" s="9">
        <v>0</v>
      </c>
      <c r="L276" s="91">
        <v>0</v>
      </c>
      <c r="M276" s="91">
        <v>0</v>
      </c>
      <c r="N276" s="103"/>
    </row>
    <row r="277" spans="2:14" x14ac:dyDescent="0.35">
      <c r="B277" s="191"/>
      <c r="C277" s="193"/>
      <c r="D277" s="195"/>
      <c r="E277" s="197"/>
      <c r="F277" s="199"/>
      <c r="G277" s="201"/>
      <c r="H277" s="4"/>
      <c r="I277" s="1"/>
      <c r="J277" s="1"/>
      <c r="K277" s="9">
        <v>0</v>
      </c>
      <c r="L277" s="91">
        <v>0</v>
      </c>
      <c r="M277" s="91">
        <v>0</v>
      </c>
      <c r="N277" s="103"/>
    </row>
    <row r="278" spans="2:14" x14ac:dyDescent="0.35">
      <c r="B278" s="191"/>
      <c r="C278" s="193"/>
      <c r="D278" s="195"/>
      <c r="E278" s="197"/>
      <c r="F278" s="199"/>
      <c r="G278" s="201"/>
      <c r="H278" s="4"/>
      <c r="I278" s="1"/>
      <c r="J278" s="1"/>
      <c r="K278" s="9">
        <v>0</v>
      </c>
      <c r="L278" s="91">
        <v>0</v>
      </c>
      <c r="M278" s="91">
        <v>0</v>
      </c>
      <c r="N278" s="103"/>
    </row>
    <row r="279" spans="2:14" ht="15" thickBot="1" x14ac:dyDescent="0.4">
      <c r="B279" s="181"/>
      <c r="C279" s="194"/>
      <c r="D279" s="196"/>
      <c r="E279" s="198"/>
      <c r="F279" s="200"/>
      <c r="G279" s="202"/>
      <c r="H279" s="7" t="s">
        <v>23</v>
      </c>
      <c r="I279" s="10">
        <f>SUM(G270-K279)</f>
        <v>120000</v>
      </c>
      <c r="J279" s="11" t="s">
        <v>9</v>
      </c>
      <c r="K279" s="12">
        <f>SUM(K270:K278)</f>
        <v>0</v>
      </c>
      <c r="L279" s="92">
        <f t="shared" si="14"/>
        <v>0</v>
      </c>
      <c r="M279" s="92">
        <f t="shared" ref="M279" si="17">SUM(M270:M278)</f>
        <v>0</v>
      </c>
      <c r="N279" s="103"/>
    </row>
    <row r="280" spans="2:14" x14ac:dyDescent="0.35">
      <c r="B280" s="180" t="s">
        <v>1</v>
      </c>
      <c r="C280" s="182" t="s">
        <v>2</v>
      </c>
      <c r="D280" s="184" t="s">
        <v>3</v>
      </c>
      <c r="E280" s="185"/>
      <c r="F280" s="185"/>
      <c r="G280" s="186"/>
      <c r="H280" s="187" t="s">
        <v>4</v>
      </c>
      <c r="I280" s="188"/>
      <c r="J280" s="188"/>
      <c r="K280" s="189"/>
      <c r="L280" s="89" t="s">
        <v>5</v>
      </c>
      <c r="M280" s="100"/>
      <c r="N280" s="103"/>
    </row>
    <row r="281" spans="2:14" ht="15" thickBot="1" x14ac:dyDescent="0.4">
      <c r="B281" s="181"/>
      <c r="C281" s="183"/>
      <c r="D281" s="19" t="s">
        <v>6</v>
      </c>
      <c r="E281" s="15" t="s">
        <v>7</v>
      </c>
      <c r="F281" s="17" t="s">
        <v>8</v>
      </c>
      <c r="G281" s="20" t="s">
        <v>9</v>
      </c>
      <c r="H281" s="8" t="s">
        <v>10</v>
      </c>
      <c r="I281" s="7" t="s">
        <v>11</v>
      </c>
      <c r="J281" s="2" t="s">
        <v>12</v>
      </c>
      <c r="K281" s="3" t="s">
        <v>13</v>
      </c>
      <c r="L281" s="90" t="s">
        <v>177</v>
      </c>
      <c r="M281" s="101" t="s">
        <v>14</v>
      </c>
      <c r="N281" s="103"/>
    </row>
    <row r="282" spans="2:14" x14ac:dyDescent="0.35">
      <c r="B282" s="190" t="s">
        <v>104</v>
      </c>
      <c r="C282" s="192" t="s">
        <v>105</v>
      </c>
      <c r="D282" s="195">
        <v>10600</v>
      </c>
      <c r="E282" s="197"/>
      <c r="F282" s="199"/>
      <c r="G282" s="201">
        <f>SUM(D282:F282)</f>
        <v>10600</v>
      </c>
      <c r="H282" s="5">
        <v>1</v>
      </c>
      <c r="I282" s="6"/>
      <c r="J282" s="6"/>
      <c r="K282" s="9">
        <v>0</v>
      </c>
      <c r="L282" s="91">
        <v>0</v>
      </c>
      <c r="M282" s="91">
        <v>0</v>
      </c>
      <c r="N282" s="103"/>
    </row>
    <row r="283" spans="2:14" x14ac:dyDescent="0.35">
      <c r="B283" s="191"/>
      <c r="C283" s="193"/>
      <c r="D283" s="195"/>
      <c r="E283" s="197"/>
      <c r="F283" s="199"/>
      <c r="G283" s="201"/>
      <c r="H283" s="4"/>
      <c r="I283" s="1"/>
      <c r="J283" s="1"/>
      <c r="K283" s="9">
        <v>0</v>
      </c>
      <c r="L283" s="91">
        <v>0</v>
      </c>
      <c r="M283" s="91">
        <v>0</v>
      </c>
      <c r="N283" s="103"/>
    </row>
    <row r="284" spans="2:14" x14ac:dyDescent="0.35">
      <c r="B284" s="191"/>
      <c r="C284" s="193"/>
      <c r="D284" s="195"/>
      <c r="E284" s="197"/>
      <c r="F284" s="199"/>
      <c r="G284" s="201"/>
      <c r="H284" s="4"/>
      <c r="I284" s="1"/>
      <c r="J284" s="1"/>
      <c r="K284" s="9">
        <v>0</v>
      </c>
      <c r="L284" s="91">
        <v>0</v>
      </c>
      <c r="M284" s="91">
        <v>0</v>
      </c>
      <c r="N284" s="103"/>
    </row>
    <row r="285" spans="2:14" x14ac:dyDescent="0.35">
      <c r="B285" s="191"/>
      <c r="C285" s="193"/>
      <c r="D285" s="195"/>
      <c r="E285" s="197"/>
      <c r="F285" s="199"/>
      <c r="G285" s="201"/>
      <c r="H285" s="4"/>
      <c r="I285" s="1"/>
      <c r="J285" s="1"/>
      <c r="K285" s="9">
        <v>0</v>
      </c>
      <c r="L285" s="91">
        <v>0</v>
      </c>
      <c r="M285" s="91">
        <v>0</v>
      </c>
      <c r="N285" s="103"/>
    </row>
    <row r="286" spans="2:14" x14ac:dyDescent="0.35">
      <c r="B286" s="191"/>
      <c r="C286" s="193"/>
      <c r="D286" s="195"/>
      <c r="E286" s="197"/>
      <c r="F286" s="199"/>
      <c r="G286" s="201"/>
      <c r="H286" s="4"/>
      <c r="I286" s="1"/>
      <c r="J286" s="1"/>
      <c r="K286" s="9">
        <v>0</v>
      </c>
      <c r="L286" s="91">
        <v>0</v>
      </c>
      <c r="M286" s="91">
        <v>0</v>
      </c>
      <c r="N286" s="103"/>
    </row>
    <row r="287" spans="2:14" x14ac:dyDescent="0.35">
      <c r="B287" s="191"/>
      <c r="C287" s="193"/>
      <c r="D287" s="195"/>
      <c r="E287" s="197"/>
      <c r="F287" s="199"/>
      <c r="G287" s="201"/>
      <c r="H287" s="4"/>
      <c r="I287" s="1"/>
      <c r="J287" s="1"/>
      <c r="K287" s="9">
        <v>0</v>
      </c>
      <c r="L287" s="91">
        <v>0</v>
      </c>
      <c r="M287" s="91">
        <v>0</v>
      </c>
      <c r="N287" s="103"/>
    </row>
    <row r="288" spans="2:14" x14ac:dyDescent="0.35">
      <c r="B288" s="191"/>
      <c r="C288" s="193"/>
      <c r="D288" s="195"/>
      <c r="E288" s="197"/>
      <c r="F288" s="199"/>
      <c r="G288" s="201"/>
      <c r="H288" s="4"/>
      <c r="I288" s="1"/>
      <c r="J288" s="1"/>
      <c r="K288" s="9">
        <v>0</v>
      </c>
      <c r="L288" s="91">
        <v>0</v>
      </c>
      <c r="M288" s="91">
        <v>0</v>
      </c>
      <c r="N288" s="103"/>
    </row>
    <row r="289" spans="2:14" x14ac:dyDescent="0.35">
      <c r="B289" s="191"/>
      <c r="C289" s="193"/>
      <c r="D289" s="195"/>
      <c r="E289" s="197"/>
      <c r="F289" s="199"/>
      <c r="G289" s="201"/>
      <c r="H289" s="4"/>
      <c r="I289" s="1"/>
      <c r="J289" s="1"/>
      <c r="K289" s="9">
        <v>0</v>
      </c>
      <c r="L289" s="91">
        <v>0</v>
      </c>
      <c r="M289" s="91">
        <v>0</v>
      </c>
      <c r="N289" s="103"/>
    </row>
    <row r="290" spans="2:14" x14ac:dyDescent="0.35">
      <c r="B290" s="191"/>
      <c r="C290" s="193"/>
      <c r="D290" s="195"/>
      <c r="E290" s="197"/>
      <c r="F290" s="199"/>
      <c r="G290" s="201"/>
      <c r="H290" s="4"/>
      <c r="I290" s="1"/>
      <c r="J290" s="1"/>
      <c r="K290" s="9">
        <v>0</v>
      </c>
      <c r="L290" s="91">
        <v>0</v>
      </c>
      <c r="M290" s="91">
        <v>0</v>
      </c>
      <c r="N290" s="103"/>
    </row>
    <row r="291" spans="2:14" ht="15" thickBot="1" x14ac:dyDescent="0.4">
      <c r="B291" s="181"/>
      <c r="C291" s="194"/>
      <c r="D291" s="196"/>
      <c r="E291" s="198"/>
      <c r="F291" s="200"/>
      <c r="G291" s="202"/>
      <c r="H291" s="7" t="s">
        <v>23</v>
      </c>
      <c r="I291" s="10">
        <f>SUM(G282-K291)</f>
        <v>10600</v>
      </c>
      <c r="J291" s="11" t="s">
        <v>9</v>
      </c>
      <c r="K291" s="12">
        <f>SUM(K282:K290)</f>
        <v>0</v>
      </c>
      <c r="L291" s="92">
        <f t="shared" si="14"/>
        <v>0</v>
      </c>
      <c r="M291" s="92">
        <f t="shared" ref="M291" si="18">SUM(M282:M290)</f>
        <v>0</v>
      </c>
      <c r="N291" s="103"/>
    </row>
    <row r="292" spans="2:14" x14ac:dyDescent="0.35">
      <c r="B292" s="180" t="s">
        <v>1</v>
      </c>
      <c r="C292" s="182" t="s">
        <v>2</v>
      </c>
      <c r="D292" s="184" t="s">
        <v>3</v>
      </c>
      <c r="E292" s="185"/>
      <c r="F292" s="185"/>
      <c r="G292" s="186"/>
      <c r="H292" s="187" t="s">
        <v>4</v>
      </c>
      <c r="I292" s="188"/>
      <c r="J292" s="188"/>
      <c r="K292" s="189"/>
      <c r="L292" s="89" t="s">
        <v>5</v>
      </c>
      <c r="M292" s="100"/>
      <c r="N292" s="103"/>
    </row>
    <row r="293" spans="2:14" ht="15" thickBot="1" x14ac:dyDescent="0.4">
      <c r="B293" s="181"/>
      <c r="C293" s="183"/>
      <c r="D293" s="19" t="s">
        <v>6</v>
      </c>
      <c r="E293" s="15" t="s">
        <v>7</v>
      </c>
      <c r="F293" s="17" t="s">
        <v>8</v>
      </c>
      <c r="G293" s="20" t="s">
        <v>9</v>
      </c>
      <c r="H293" s="8" t="s">
        <v>10</v>
      </c>
      <c r="I293" s="7" t="s">
        <v>11</v>
      </c>
      <c r="J293" s="2" t="s">
        <v>12</v>
      </c>
      <c r="K293" s="3" t="s">
        <v>13</v>
      </c>
      <c r="L293" s="90" t="s">
        <v>177</v>
      </c>
      <c r="M293" s="101" t="s">
        <v>14</v>
      </c>
      <c r="N293" s="103"/>
    </row>
    <row r="294" spans="2:14" x14ac:dyDescent="0.35">
      <c r="B294" s="190" t="s">
        <v>178</v>
      </c>
      <c r="C294" s="192" t="s">
        <v>106</v>
      </c>
      <c r="D294" s="195">
        <v>56920</v>
      </c>
      <c r="E294" s="197"/>
      <c r="F294" s="199"/>
      <c r="G294" s="201">
        <f>SUM(D294:F294)</f>
        <v>56920</v>
      </c>
      <c r="H294" s="5">
        <v>1</v>
      </c>
      <c r="I294" s="6" t="s">
        <v>174</v>
      </c>
      <c r="J294" s="6" t="s">
        <v>173</v>
      </c>
      <c r="K294" s="9">
        <v>11842</v>
      </c>
      <c r="L294" s="91">
        <f>K294*0.15</f>
        <v>1776.3</v>
      </c>
      <c r="M294" s="91">
        <v>0</v>
      </c>
      <c r="N294" s="103"/>
    </row>
    <row r="295" spans="2:14" x14ac:dyDescent="0.35">
      <c r="B295" s="191"/>
      <c r="C295" s="193"/>
      <c r="D295" s="195"/>
      <c r="E295" s="197"/>
      <c r="F295" s="199"/>
      <c r="G295" s="201"/>
      <c r="H295" s="4">
        <v>2</v>
      </c>
      <c r="I295" s="1" t="s">
        <v>175</v>
      </c>
      <c r="J295" s="1" t="s">
        <v>176</v>
      </c>
      <c r="K295" s="9">
        <v>0</v>
      </c>
      <c r="L295" s="91">
        <f t="shared" ref="L295:L302" si="19">K295*0.15</f>
        <v>0</v>
      </c>
      <c r="M295" s="91">
        <v>20190</v>
      </c>
      <c r="N295" s="103"/>
    </row>
    <row r="296" spans="2:14" x14ac:dyDescent="0.35">
      <c r="B296" s="191"/>
      <c r="C296" s="193"/>
      <c r="D296" s="195"/>
      <c r="E296" s="197"/>
      <c r="F296" s="199"/>
      <c r="G296" s="201"/>
      <c r="H296" s="4"/>
      <c r="I296" s="1"/>
      <c r="J296" s="1"/>
      <c r="K296" s="9">
        <v>0</v>
      </c>
      <c r="L296" s="91">
        <f t="shared" si="19"/>
        <v>0</v>
      </c>
      <c r="M296" s="91">
        <v>0</v>
      </c>
      <c r="N296" s="103"/>
    </row>
    <row r="297" spans="2:14" x14ac:dyDescent="0.35">
      <c r="B297" s="191"/>
      <c r="C297" s="193"/>
      <c r="D297" s="195"/>
      <c r="E297" s="197"/>
      <c r="F297" s="199"/>
      <c r="G297" s="201"/>
      <c r="H297" s="4"/>
      <c r="I297" s="1"/>
      <c r="J297" s="1"/>
      <c r="K297" s="9">
        <v>0</v>
      </c>
      <c r="L297" s="91">
        <f t="shared" si="19"/>
        <v>0</v>
      </c>
      <c r="M297" s="91">
        <v>0</v>
      </c>
      <c r="N297" s="103"/>
    </row>
    <row r="298" spans="2:14" x14ac:dyDescent="0.35">
      <c r="B298" s="191"/>
      <c r="C298" s="193"/>
      <c r="D298" s="195"/>
      <c r="E298" s="197"/>
      <c r="F298" s="199"/>
      <c r="G298" s="201"/>
      <c r="H298" s="4"/>
      <c r="I298" s="1"/>
      <c r="J298" s="1"/>
      <c r="K298" s="9">
        <v>0</v>
      </c>
      <c r="L298" s="91">
        <f t="shared" si="19"/>
        <v>0</v>
      </c>
      <c r="M298" s="91">
        <v>0</v>
      </c>
      <c r="N298" s="103"/>
    </row>
    <row r="299" spans="2:14" x14ac:dyDescent="0.35">
      <c r="B299" s="191"/>
      <c r="C299" s="193"/>
      <c r="D299" s="195"/>
      <c r="E299" s="197"/>
      <c r="F299" s="199"/>
      <c r="G299" s="201"/>
      <c r="H299" s="4"/>
      <c r="I299" s="1"/>
      <c r="J299" s="1"/>
      <c r="K299" s="9">
        <v>0</v>
      </c>
      <c r="L299" s="91">
        <f t="shared" si="19"/>
        <v>0</v>
      </c>
      <c r="M299" s="91">
        <v>0</v>
      </c>
      <c r="N299" s="103"/>
    </row>
    <row r="300" spans="2:14" x14ac:dyDescent="0.35">
      <c r="B300" s="191"/>
      <c r="C300" s="193"/>
      <c r="D300" s="195"/>
      <c r="E300" s="197"/>
      <c r="F300" s="199"/>
      <c r="G300" s="201"/>
      <c r="H300" s="4"/>
      <c r="I300" s="1"/>
      <c r="J300" s="1"/>
      <c r="K300" s="9">
        <v>0</v>
      </c>
      <c r="L300" s="91">
        <f t="shared" si="19"/>
        <v>0</v>
      </c>
      <c r="M300" s="91">
        <v>0</v>
      </c>
      <c r="N300" s="103"/>
    </row>
    <row r="301" spans="2:14" x14ac:dyDescent="0.35">
      <c r="B301" s="191"/>
      <c r="C301" s="193"/>
      <c r="D301" s="195"/>
      <c r="E301" s="197"/>
      <c r="F301" s="199"/>
      <c r="G301" s="201"/>
      <c r="H301" s="4"/>
      <c r="I301" s="1"/>
      <c r="J301" s="1"/>
      <c r="K301" s="9">
        <v>0</v>
      </c>
      <c r="L301" s="91">
        <f t="shared" si="19"/>
        <v>0</v>
      </c>
      <c r="M301" s="91">
        <v>0</v>
      </c>
      <c r="N301" s="103"/>
    </row>
    <row r="302" spans="2:14" x14ac:dyDescent="0.35">
      <c r="B302" s="191"/>
      <c r="C302" s="193"/>
      <c r="D302" s="195"/>
      <c r="E302" s="197"/>
      <c r="F302" s="199"/>
      <c r="G302" s="201"/>
      <c r="H302" s="4"/>
      <c r="I302" s="1"/>
      <c r="J302" s="1"/>
      <c r="K302" s="9">
        <v>0</v>
      </c>
      <c r="L302" s="91">
        <f t="shared" si="19"/>
        <v>0</v>
      </c>
      <c r="M302" s="91">
        <v>0</v>
      </c>
      <c r="N302" s="103"/>
    </row>
    <row r="303" spans="2:14" ht="15" thickBot="1" x14ac:dyDescent="0.4">
      <c r="B303" s="181"/>
      <c r="C303" s="227"/>
      <c r="D303" s="228"/>
      <c r="E303" s="229"/>
      <c r="F303" s="213"/>
      <c r="G303" s="216"/>
      <c r="H303" s="7" t="s">
        <v>23</v>
      </c>
      <c r="I303" s="10">
        <f>SUM(G294-K303)</f>
        <v>45078</v>
      </c>
      <c r="J303" s="11" t="s">
        <v>9</v>
      </c>
      <c r="K303" s="12">
        <f>SUM(K294:K302)</f>
        <v>11842</v>
      </c>
      <c r="L303" s="92">
        <f t="shared" ref="L303:M303" si="20">SUM(L294:L302)</f>
        <v>1776.3</v>
      </c>
      <c r="M303" s="92">
        <f t="shared" si="20"/>
        <v>20190</v>
      </c>
      <c r="N303" s="105"/>
    </row>
    <row r="304" spans="2:14" ht="36.75" customHeight="1" x14ac:dyDescent="0.35">
      <c r="C304" s="254" t="s">
        <v>107</v>
      </c>
      <c r="D304" s="147">
        <f>SUM(D294,D282,D270,D258,D246,D234,D222,D210,D198,D186,D174,D162,D150,D138,D126,D114,D99,D87,D75,D66,D54,D42,D30,D18,D6)</f>
        <v>391848</v>
      </c>
      <c r="E304" s="148">
        <f>SUM(E294,E282,E270,E258,E246,E234,E222,E210,E198,E186,E174,E162,E150,E138,E126,E114,E99,E87,E75,E66,E54,E42,E30,E18,E6)</f>
        <v>535000</v>
      </c>
      <c r="F304" s="149">
        <f>SUM(F294,F282,F270,F258,F246,F234,F222,F210,F198,F186,F174,F162,F150,F138,F126,F114,F99,F87,F75,F66,F54,F42,F30,F18,F6)</f>
        <v>585000</v>
      </c>
      <c r="G304" s="147">
        <f>SUM(G294,G282,G270,G258,G246,G234,G222,G210,G198,G186,G174,G162,G150,G138,G126,G114,G99,G87,G75,G66,G54,G42,G30,G18,G6)</f>
        <v>1511848</v>
      </c>
      <c r="I304" s="134">
        <f>SUM(I303,I291,I279,I267,I255,I243,I231,I219,I207,I195,I183,I171,I159,I147,I135,I123,I111,I96,I84,I72,I63,I51,I39,I27,I15)</f>
        <v>1329707.3699999999</v>
      </c>
      <c r="K304" s="150">
        <f>SUM(K303,K291,K279,K267,K255,K243,K231,K219,K207,K195,K183,K171,K159,K147,K135,K123,K111,K96,K84,K72,K63,K51,K39,K27,K15)</f>
        <v>182140.62999999998</v>
      </c>
      <c r="L304" s="151">
        <f>SUM(L303,L291,L279,L267,L255,L243,L231,L219,L207,L195,L183,L171,L159,L147,L135,L123,L111,L96,L72,L63,L51,L39,L27,L15)</f>
        <v>119133.54650000001</v>
      </c>
      <c r="M304" s="150">
        <f>SUM(M15+M27+M39+M51+M63+M72+M84+M96+M111+M123+M135+M147+M159+M171+M183+M195+M207+M219+M231+M243+M254+M267+M279+M291+M303)</f>
        <v>332530.78999999998</v>
      </c>
    </row>
    <row r="305" spans="9:16" x14ac:dyDescent="0.35">
      <c r="K305" s="136" t="s">
        <v>108</v>
      </c>
      <c r="L305" s="136" t="s">
        <v>5</v>
      </c>
      <c r="M305" s="136" t="s">
        <v>109</v>
      </c>
    </row>
    <row r="306" spans="9:16" x14ac:dyDescent="0.35">
      <c r="I306" t="s">
        <v>110</v>
      </c>
      <c r="L306" s="263">
        <v>0.65400000000000003</v>
      </c>
    </row>
    <row r="307" spans="9:16" ht="30" customHeight="1" x14ac:dyDescent="0.45">
      <c r="I307" s="152">
        <f>SUM(I304-M304)</f>
        <v>997176.57999999984</v>
      </c>
    </row>
    <row r="311" spans="9:16" x14ac:dyDescent="0.35">
      <c r="K311" s="262" t="s">
        <v>194</v>
      </c>
      <c r="L311" s="262"/>
      <c r="M311" s="262" t="s">
        <v>195</v>
      </c>
      <c r="N311" s="262"/>
      <c r="O311" s="262" t="s">
        <v>196</v>
      </c>
      <c r="P311" s="262" t="s">
        <v>9</v>
      </c>
    </row>
    <row r="312" spans="9:16" x14ac:dyDescent="0.35">
      <c r="J312" s="255" t="s">
        <v>200</v>
      </c>
      <c r="K312" s="256">
        <f>SUM(K303,K207,K195,K183,K104,K84,K63)</f>
        <v>63858.65</v>
      </c>
      <c r="L312" s="255"/>
      <c r="M312" s="256">
        <f>SUM(M303,M84,M63)</f>
        <v>43515</v>
      </c>
      <c r="N312" s="255"/>
      <c r="O312" s="256">
        <v>213175</v>
      </c>
      <c r="P312" s="257">
        <f>SUM(K312,M312,O312)</f>
        <v>320548.65000000002</v>
      </c>
    </row>
    <row r="314" spans="9:16" x14ac:dyDescent="0.35">
      <c r="J314" s="14" t="s">
        <v>193</v>
      </c>
      <c r="K314" s="258">
        <f>SUM(K255,K123,K99,K100,K101,K102,K103,K72,K39,K27,K6,K7,K8)</f>
        <v>118281.98000000001</v>
      </c>
      <c r="L314" s="14"/>
      <c r="M314" s="258">
        <f>SUM(M267,M246,M135,M123,M103,M102,M101,M100,M99,M72,M27,M8,M7,M6)</f>
        <v>326515.79000000004</v>
      </c>
      <c r="N314" s="14"/>
      <c r="O314" s="258">
        <v>122954</v>
      </c>
      <c r="P314" s="260">
        <f>SUM(K314,M314,O314)</f>
        <v>567751.77</v>
      </c>
    </row>
    <row r="316" spans="9:16" x14ac:dyDescent="0.35">
      <c r="J316" s="16" t="s">
        <v>8</v>
      </c>
      <c r="K316" s="16">
        <v>0</v>
      </c>
      <c r="L316" s="16"/>
      <c r="M316" s="16">
        <v>0</v>
      </c>
      <c r="N316" s="16"/>
      <c r="O316" s="259">
        <v>47422</v>
      </c>
      <c r="P316" s="261">
        <f>SUM(K316,M316,O316)</f>
        <v>47422</v>
      </c>
    </row>
  </sheetData>
  <mergeCells count="249">
    <mergeCell ref="B292:B293"/>
    <mergeCell ref="C292:C293"/>
    <mergeCell ref="D292:G292"/>
    <mergeCell ref="H292:K292"/>
    <mergeCell ref="B294:B303"/>
    <mergeCell ref="C294:C303"/>
    <mergeCell ref="D294:D303"/>
    <mergeCell ref="E294:E303"/>
    <mergeCell ref="F294:F303"/>
    <mergeCell ref="G294:G303"/>
    <mergeCell ref="B18:B27"/>
    <mergeCell ref="C18:C27"/>
    <mergeCell ref="D18:D27"/>
    <mergeCell ref="E18:E27"/>
    <mergeCell ref="F18:F27"/>
    <mergeCell ref="G18:G27"/>
    <mergeCell ref="H4:K4"/>
    <mergeCell ref="B4:B5"/>
    <mergeCell ref="C4:C5"/>
    <mergeCell ref="B16:B17"/>
    <mergeCell ref="C16:C17"/>
    <mergeCell ref="D16:G16"/>
    <mergeCell ref="H16:K16"/>
    <mergeCell ref="D4:G4"/>
    <mergeCell ref="B6:B15"/>
    <mergeCell ref="C6:C15"/>
    <mergeCell ref="D6:D15"/>
    <mergeCell ref="E6:E15"/>
    <mergeCell ref="F6:F15"/>
    <mergeCell ref="G6:G15"/>
    <mergeCell ref="B28:B29"/>
    <mergeCell ref="C28:C29"/>
    <mergeCell ref="D28:G28"/>
    <mergeCell ref="H28:K28"/>
    <mergeCell ref="B30:B39"/>
    <mergeCell ref="C30:C39"/>
    <mergeCell ref="D30:D39"/>
    <mergeCell ref="E30:E39"/>
    <mergeCell ref="F30:F39"/>
    <mergeCell ref="G30:G39"/>
    <mergeCell ref="B40:B41"/>
    <mergeCell ref="C40:C41"/>
    <mergeCell ref="D40:G40"/>
    <mergeCell ref="H40:K40"/>
    <mergeCell ref="B42:B51"/>
    <mergeCell ref="C42:C51"/>
    <mergeCell ref="D42:D51"/>
    <mergeCell ref="E42:E51"/>
    <mergeCell ref="F42:F51"/>
    <mergeCell ref="G42:G51"/>
    <mergeCell ref="B52:B53"/>
    <mergeCell ref="C52:C53"/>
    <mergeCell ref="D52:G52"/>
    <mergeCell ref="H52:K52"/>
    <mergeCell ref="B54:B63"/>
    <mergeCell ref="C54:C63"/>
    <mergeCell ref="D54:D63"/>
    <mergeCell ref="E54:E63"/>
    <mergeCell ref="F54:F63"/>
    <mergeCell ref="G54:G63"/>
    <mergeCell ref="B64:B65"/>
    <mergeCell ref="C64:C65"/>
    <mergeCell ref="D64:G64"/>
    <mergeCell ref="H64:K64"/>
    <mergeCell ref="B66:B72"/>
    <mergeCell ref="C66:C72"/>
    <mergeCell ref="D66:D72"/>
    <mergeCell ref="E66:E72"/>
    <mergeCell ref="F66:F72"/>
    <mergeCell ref="G66:G72"/>
    <mergeCell ref="B73:B74"/>
    <mergeCell ref="C73:C74"/>
    <mergeCell ref="D73:G73"/>
    <mergeCell ref="H73:K73"/>
    <mergeCell ref="B75:B84"/>
    <mergeCell ref="C75:C84"/>
    <mergeCell ref="D75:D84"/>
    <mergeCell ref="E75:E84"/>
    <mergeCell ref="F75:F84"/>
    <mergeCell ref="G75:G84"/>
    <mergeCell ref="B85:B86"/>
    <mergeCell ref="C85:C86"/>
    <mergeCell ref="D85:G85"/>
    <mergeCell ref="H85:K85"/>
    <mergeCell ref="B87:B96"/>
    <mergeCell ref="C87:C96"/>
    <mergeCell ref="D87:D96"/>
    <mergeCell ref="E87:E96"/>
    <mergeCell ref="F87:F96"/>
    <mergeCell ref="G87:G96"/>
    <mergeCell ref="B97:B98"/>
    <mergeCell ref="C97:C98"/>
    <mergeCell ref="D97:G97"/>
    <mergeCell ref="H97:K97"/>
    <mergeCell ref="D99:D111"/>
    <mergeCell ref="E99:E111"/>
    <mergeCell ref="F99:F111"/>
    <mergeCell ref="G99:G111"/>
    <mergeCell ref="B99:B112"/>
    <mergeCell ref="C99:C112"/>
    <mergeCell ref="D112:G112"/>
    <mergeCell ref="H112:K112"/>
    <mergeCell ref="B114:B123"/>
    <mergeCell ref="C114:C123"/>
    <mergeCell ref="D114:D123"/>
    <mergeCell ref="E114:E123"/>
    <mergeCell ref="F114:F123"/>
    <mergeCell ref="G114:G123"/>
    <mergeCell ref="B124:B125"/>
    <mergeCell ref="C124:C125"/>
    <mergeCell ref="D124:G124"/>
    <mergeCell ref="H124:K124"/>
    <mergeCell ref="B126:B135"/>
    <mergeCell ref="C126:C135"/>
    <mergeCell ref="D126:D135"/>
    <mergeCell ref="E126:E135"/>
    <mergeCell ref="F126:F135"/>
    <mergeCell ref="G126:G135"/>
    <mergeCell ref="B136:B137"/>
    <mergeCell ref="C136:C137"/>
    <mergeCell ref="D136:G136"/>
    <mergeCell ref="H136:K136"/>
    <mergeCell ref="B138:B147"/>
    <mergeCell ref="C138:C147"/>
    <mergeCell ref="D138:D147"/>
    <mergeCell ref="E138:E147"/>
    <mergeCell ref="F138:F147"/>
    <mergeCell ref="G138:G147"/>
    <mergeCell ref="B148:B149"/>
    <mergeCell ref="C148:C149"/>
    <mergeCell ref="D148:G148"/>
    <mergeCell ref="H148:K148"/>
    <mergeCell ref="B150:B159"/>
    <mergeCell ref="C150:C159"/>
    <mergeCell ref="D150:D159"/>
    <mergeCell ref="E150:E159"/>
    <mergeCell ref="F150:F159"/>
    <mergeCell ref="G150:G159"/>
    <mergeCell ref="B160:B161"/>
    <mergeCell ref="C160:C161"/>
    <mergeCell ref="D160:G160"/>
    <mergeCell ref="H160:K160"/>
    <mergeCell ref="B162:B171"/>
    <mergeCell ref="C162:C171"/>
    <mergeCell ref="D162:D171"/>
    <mergeCell ref="E162:E171"/>
    <mergeCell ref="F162:F171"/>
    <mergeCell ref="G162:G171"/>
    <mergeCell ref="B172:B173"/>
    <mergeCell ref="C172:C173"/>
    <mergeCell ref="D172:G172"/>
    <mergeCell ref="H172:K172"/>
    <mergeCell ref="B174:B183"/>
    <mergeCell ref="C174:C183"/>
    <mergeCell ref="D174:D183"/>
    <mergeCell ref="E174:E183"/>
    <mergeCell ref="F174:F183"/>
    <mergeCell ref="G174:G183"/>
    <mergeCell ref="B184:B185"/>
    <mergeCell ref="C184:C185"/>
    <mergeCell ref="D184:G184"/>
    <mergeCell ref="H184:K184"/>
    <mergeCell ref="B186:B195"/>
    <mergeCell ref="C186:C195"/>
    <mergeCell ref="D186:D195"/>
    <mergeCell ref="E186:E195"/>
    <mergeCell ref="F186:F195"/>
    <mergeCell ref="G186:G195"/>
    <mergeCell ref="B196:B197"/>
    <mergeCell ref="C196:C197"/>
    <mergeCell ref="D196:G196"/>
    <mergeCell ref="H196:K196"/>
    <mergeCell ref="B198:B207"/>
    <mergeCell ref="C198:C207"/>
    <mergeCell ref="D198:D207"/>
    <mergeCell ref="E198:E207"/>
    <mergeCell ref="F198:F207"/>
    <mergeCell ref="G198:G207"/>
    <mergeCell ref="B208:B209"/>
    <mergeCell ref="C208:C209"/>
    <mergeCell ref="D208:G208"/>
    <mergeCell ref="H208:K208"/>
    <mergeCell ref="B210:B219"/>
    <mergeCell ref="C210:C219"/>
    <mergeCell ref="D210:D219"/>
    <mergeCell ref="E210:E219"/>
    <mergeCell ref="F210:F219"/>
    <mergeCell ref="G210:G219"/>
    <mergeCell ref="B220:B221"/>
    <mergeCell ref="C220:C221"/>
    <mergeCell ref="D220:G220"/>
    <mergeCell ref="H220:K220"/>
    <mergeCell ref="B222:B231"/>
    <mergeCell ref="C222:C231"/>
    <mergeCell ref="D222:D231"/>
    <mergeCell ref="E222:E231"/>
    <mergeCell ref="F222:F231"/>
    <mergeCell ref="G222:G231"/>
    <mergeCell ref="B232:B233"/>
    <mergeCell ref="C232:C233"/>
    <mergeCell ref="D232:G232"/>
    <mergeCell ref="H232:K232"/>
    <mergeCell ref="B234:B243"/>
    <mergeCell ref="C234:C243"/>
    <mergeCell ref="D234:D243"/>
    <mergeCell ref="E234:E243"/>
    <mergeCell ref="F234:F243"/>
    <mergeCell ref="G234:G243"/>
    <mergeCell ref="H256:K256"/>
    <mergeCell ref="B258:B267"/>
    <mergeCell ref="C258:C267"/>
    <mergeCell ref="D258:D267"/>
    <mergeCell ref="E258:E267"/>
    <mergeCell ref="F258:F267"/>
    <mergeCell ref="G258:G267"/>
    <mergeCell ref="B244:B245"/>
    <mergeCell ref="C244:C245"/>
    <mergeCell ref="D244:G244"/>
    <mergeCell ref="H244:K244"/>
    <mergeCell ref="B246:B255"/>
    <mergeCell ref="C246:C255"/>
    <mergeCell ref="D246:D255"/>
    <mergeCell ref="E246:E255"/>
    <mergeCell ref="F246:F255"/>
    <mergeCell ref="G246:G255"/>
    <mergeCell ref="C2:I2"/>
    <mergeCell ref="B280:B281"/>
    <mergeCell ref="C280:C281"/>
    <mergeCell ref="D280:G280"/>
    <mergeCell ref="H280:K280"/>
    <mergeCell ref="B282:B291"/>
    <mergeCell ref="C282:C291"/>
    <mergeCell ref="D282:D291"/>
    <mergeCell ref="E282:E291"/>
    <mergeCell ref="F282:F291"/>
    <mergeCell ref="G282:G291"/>
    <mergeCell ref="B268:B269"/>
    <mergeCell ref="C268:C269"/>
    <mergeCell ref="D268:G268"/>
    <mergeCell ref="H268:K268"/>
    <mergeCell ref="B270:B279"/>
    <mergeCell ref="C270:C279"/>
    <mergeCell ref="D270:D279"/>
    <mergeCell ref="E270:E279"/>
    <mergeCell ref="F270:F279"/>
    <mergeCell ref="G270:G279"/>
    <mergeCell ref="B256:B257"/>
    <mergeCell ref="C256:C257"/>
    <mergeCell ref="D256:G256"/>
  </mergeCells>
  <phoneticPr fontId="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76FB2-48F2-4245-9388-1195ACD51ED3}">
  <dimension ref="A1:F25"/>
  <sheetViews>
    <sheetView topLeftCell="A10" zoomScale="85" zoomScaleNormal="85" workbookViewId="0">
      <selection activeCell="C18" sqref="C18"/>
    </sheetView>
  </sheetViews>
  <sheetFormatPr defaultRowHeight="14.5" x14ac:dyDescent="0.35"/>
  <cols>
    <col min="1" max="1" width="3.81640625" customWidth="1"/>
    <col min="2" max="2" width="38.54296875" customWidth="1"/>
    <col min="3" max="3" width="26.81640625" customWidth="1"/>
    <col min="4" max="4" width="27.7265625" customWidth="1"/>
    <col min="5" max="5" width="23.81640625" customWidth="1"/>
    <col min="6" max="6" width="26.453125" customWidth="1"/>
  </cols>
  <sheetData>
    <row r="1" spans="1:6" ht="18.5" x14ac:dyDescent="0.45">
      <c r="A1" s="21"/>
      <c r="B1" s="230" t="s">
        <v>111</v>
      </c>
      <c r="C1" s="230"/>
      <c r="D1" s="230"/>
      <c r="E1" s="26"/>
      <c r="F1" s="21"/>
    </row>
    <row r="2" spans="1:6" ht="21" customHeight="1" x14ac:dyDescent="0.45">
      <c r="A2" s="21"/>
      <c r="B2" s="106"/>
      <c r="C2" s="106"/>
      <c r="D2" s="106"/>
      <c r="E2" s="26"/>
      <c r="F2" s="21"/>
    </row>
    <row r="3" spans="1:6" ht="15" thickBot="1" x14ac:dyDescent="0.4"/>
    <row r="4" spans="1:6" ht="15.5" x14ac:dyDescent="0.35">
      <c r="B4" s="231" t="s">
        <v>112</v>
      </c>
      <c r="C4" s="232"/>
      <c r="D4" s="232"/>
      <c r="E4" s="232"/>
      <c r="F4" s="233"/>
    </row>
    <row r="5" spans="1:6" ht="15.5" x14ac:dyDescent="0.35">
      <c r="B5" s="115" t="s">
        <v>113</v>
      </c>
      <c r="C5" s="107" t="s">
        <v>6</v>
      </c>
      <c r="D5" s="109" t="s">
        <v>7</v>
      </c>
      <c r="E5" s="111" t="s">
        <v>8</v>
      </c>
      <c r="F5" s="121" t="s">
        <v>114</v>
      </c>
    </row>
    <row r="6" spans="1:6" ht="15.5" x14ac:dyDescent="0.35">
      <c r="B6" s="116" t="s">
        <v>115</v>
      </c>
      <c r="C6" s="108">
        <v>8405</v>
      </c>
      <c r="D6" s="110">
        <v>2727.87</v>
      </c>
      <c r="E6" s="129">
        <v>1430.68</v>
      </c>
      <c r="F6" s="122">
        <f t="shared" ref="F6:F18" si="0">SUM(C6:E6)</f>
        <v>12563.55</v>
      </c>
    </row>
    <row r="7" spans="1:6" ht="15.5" x14ac:dyDescent="0.35">
      <c r="B7" s="117" t="s">
        <v>116</v>
      </c>
      <c r="C7" s="108">
        <v>1100</v>
      </c>
      <c r="D7" s="110">
        <v>941.43</v>
      </c>
      <c r="E7" s="131">
        <v>740.83</v>
      </c>
      <c r="F7" s="123">
        <f t="shared" si="0"/>
        <v>2782.2599999999998</v>
      </c>
    </row>
    <row r="8" spans="1:6" ht="15.5" x14ac:dyDescent="0.35">
      <c r="B8" s="117" t="s">
        <v>117</v>
      </c>
      <c r="C8" s="108">
        <v>10813</v>
      </c>
      <c r="D8" s="110">
        <v>1531.07</v>
      </c>
      <c r="E8" s="130" t="s">
        <v>118</v>
      </c>
      <c r="F8" s="123">
        <f t="shared" si="0"/>
        <v>12344.07</v>
      </c>
    </row>
    <row r="9" spans="1:6" ht="15.5" x14ac:dyDescent="0.35">
      <c r="B9" s="118" t="s">
        <v>119</v>
      </c>
      <c r="C9" s="108">
        <v>2382</v>
      </c>
      <c r="D9" s="110"/>
      <c r="E9" s="130" t="s">
        <v>118</v>
      </c>
      <c r="F9" s="123">
        <f t="shared" si="0"/>
        <v>2382</v>
      </c>
    </row>
    <row r="10" spans="1:6" ht="31" x14ac:dyDescent="0.35">
      <c r="B10" s="117" t="s">
        <v>120</v>
      </c>
      <c r="C10" s="108">
        <v>699</v>
      </c>
      <c r="D10" s="110"/>
      <c r="E10" s="130" t="s">
        <v>118</v>
      </c>
      <c r="F10" s="123">
        <f t="shared" si="0"/>
        <v>699</v>
      </c>
    </row>
    <row r="11" spans="1:6" ht="15.5" x14ac:dyDescent="0.35">
      <c r="B11" s="117" t="s">
        <v>121</v>
      </c>
      <c r="C11" s="108">
        <v>692.28</v>
      </c>
      <c r="D11" s="110"/>
      <c r="E11" s="130" t="s">
        <v>118</v>
      </c>
      <c r="F11" s="123">
        <f t="shared" si="0"/>
        <v>692.28</v>
      </c>
    </row>
    <row r="12" spans="1:6" ht="15.5" x14ac:dyDescent="0.35">
      <c r="B12" s="117" t="s">
        <v>122</v>
      </c>
      <c r="C12" s="108">
        <v>435</v>
      </c>
      <c r="D12" s="110">
        <v>205.26</v>
      </c>
      <c r="E12" s="131">
        <v>216.76</v>
      </c>
      <c r="F12" s="123">
        <f t="shared" si="0"/>
        <v>857.02</v>
      </c>
    </row>
    <row r="13" spans="1:6" ht="15.5" x14ac:dyDescent="0.35">
      <c r="B13" s="117" t="s">
        <v>123</v>
      </c>
      <c r="C13" s="108">
        <v>4800</v>
      </c>
      <c r="D13" s="110">
        <v>3111.4</v>
      </c>
      <c r="E13" s="131">
        <v>3974.9</v>
      </c>
      <c r="F13" s="123">
        <f t="shared" si="0"/>
        <v>11886.3</v>
      </c>
    </row>
    <row r="14" spans="1:6" ht="15.5" x14ac:dyDescent="0.35">
      <c r="B14" s="117" t="s">
        <v>124</v>
      </c>
      <c r="C14" s="108">
        <v>200</v>
      </c>
      <c r="D14" s="110">
        <v>200.44</v>
      </c>
      <c r="E14" s="130" t="s">
        <v>118</v>
      </c>
      <c r="F14" s="123">
        <f t="shared" si="0"/>
        <v>400.44</v>
      </c>
    </row>
    <row r="15" spans="1:6" ht="15.5" x14ac:dyDescent="0.35">
      <c r="B15" s="117" t="s">
        <v>125</v>
      </c>
      <c r="C15" s="108"/>
      <c r="D15" s="110">
        <v>36635.51</v>
      </c>
      <c r="E15" s="131">
        <v>1648.96</v>
      </c>
      <c r="F15" s="123">
        <f t="shared" si="0"/>
        <v>38284.47</v>
      </c>
    </row>
    <row r="16" spans="1:6" ht="15.5" x14ac:dyDescent="0.35">
      <c r="B16" s="117" t="s">
        <v>191</v>
      </c>
      <c r="C16" s="108">
        <v>5100</v>
      </c>
      <c r="D16" s="110">
        <v>113.14</v>
      </c>
      <c r="E16" s="131">
        <f>SUM(E6:E15,E18,E21)*3%</f>
        <v>1381.2339000000002</v>
      </c>
      <c r="F16" s="123">
        <f t="shared" si="0"/>
        <v>6594.3739000000005</v>
      </c>
    </row>
    <row r="17" spans="2:6" ht="39" customHeight="1" x14ac:dyDescent="0.35">
      <c r="B17" s="117" t="s">
        <v>126</v>
      </c>
      <c r="C17" s="108">
        <v>337</v>
      </c>
      <c r="D17" s="110">
        <f>705.48+2131.67+160.59+79</f>
        <v>3076.7400000000002</v>
      </c>
      <c r="E17" s="130" t="s">
        <v>118</v>
      </c>
      <c r="F17" s="123">
        <f t="shared" si="0"/>
        <v>3413.7400000000002</v>
      </c>
    </row>
    <row r="18" spans="2:6" ht="15.5" x14ac:dyDescent="0.35">
      <c r="B18" s="117" t="s">
        <v>127</v>
      </c>
      <c r="C18" s="108">
        <v>159410</v>
      </c>
      <c r="D18" s="110">
        <f>16994.39+41617.03</f>
        <v>58611.42</v>
      </c>
      <c r="E18" s="131">
        <v>22229</v>
      </c>
      <c r="F18" s="123">
        <f t="shared" si="0"/>
        <v>240250.41999999998</v>
      </c>
    </row>
    <row r="19" spans="2:6" ht="15.5" x14ac:dyDescent="0.35">
      <c r="B19" s="141" t="s">
        <v>128</v>
      </c>
      <c r="C19" s="142">
        <v>0</v>
      </c>
      <c r="D19" s="110"/>
      <c r="E19" s="129"/>
      <c r="F19" s="143">
        <f>SUM(C19:E19)</f>
        <v>0</v>
      </c>
    </row>
    <row r="20" spans="2:6" ht="15.5" x14ac:dyDescent="0.35">
      <c r="B20" s="141" t="s">
        <v>192</v>
      </c>
      <c r="C20" s="142">
        <v>3000</v>
      </c>
      <c r="D20" s="110"/>
      <c r="E20" s="129"/>
      <c r="F20" s="143">
        <f>SUM(C20:E20)</f>
        <v>3000</v>
      </c>
    </row>
    <row r="21" spans="2:6" ht="15.5" x14ac:dyDescent="0.35">
      <c r="B21" s="141" t="s">
        <v>129</v>
      </c>
      <c r="C21" s="142">
        <v>15802</v>
      </c>
      <c r="D21" s="110">
        <v>15800</v>
      </c>
      <c r="E21" s="129">
        <v>15800</v>
      </c>
      <c r="F21" s="143">
        <f>SUM(C21+D21+E21)</f>
        <v>47402</v>
      </c>
    </row>
    <row r="22" spans="2:6" ht="18.5" x14ac:dyDescent="0.45">
      <c r="B22" s="119" t="s">
        <v>130</v>
      </c>
      <c r="C22" s="120">
        <f>SUM(C6:C21)</f>
        <v>213175.28</v>
      </c>
      <c r="D22" s="146">
        <f>SUM(D6:D21)</f>
        <v>122954.28</v>
      </c>
      <c r="E22" s="132">
        <f>SUM(E6:E21)</f>
        <v>47422.363899999997</v>
      </c>
      <c r="F22" s="137">
        <f>SUM(C22:E22)</f>
        <v>383551.92389999999</v>
      </c>
    </row>
    <row r="23" spans="2:6" ht="15.5" x14ac:dyDescent="0.35">
      <c r="B23" s="112"/>
      <c r="C23" s="113"/>
      <c r="D23" s="113"/>
      <c r="E23" s="113"/>
      <c r="F23" s="114"/>
    </row>
    <row r="25" spans="2:6" x14ac:dyDescent="0.35">
      <c r="D25" s="140"/>
    </row>
  </sheetData>
  <mergeCells count="2">
    <mergeCell ref="B1:D1"/>
    <mergeCell ref="B4:F4"/>
  </mergeCells>
  <conditionalFormatting sqref="F22">
    <cfRule type="cellIs" dxfId="17" priority="7" operator="notEqual">
      <formula>#REF!</formula>
    </cfRule>
  </conditionalFormatting>
  <dataValidations xWindow="224" yWindow="525" count="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1" xr:uid="{2875A348-5266-4C66-8D9A-90D65F58CA87}"/>
    <dataValidation allowBlank="1" showInputMessage="1" showErrorMessage="1" prompt="Services contracted by an organization which follow the normal procurement processes." sqref="B9" xr:uid="{D92FBD8C-B5C7-4A46-BA8A-2573962E956D}"/>
    <dataValidation allowBlank="1" showInputMessage="1" showErrorMessage="1" prompt="Includes staff and non-staff travel paid for by the organization directly related to a project." sqref="B10" xr:uid="{D4DE9E25-979E-4B1A-B643-DB07EF720D89}"/>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8" xr:uid="{99BFC105-77AC-4C08-B39F-50759A050B5C}"/>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7" xr:uid="{F2D3359F-8D62-4AEE-8446-1955D97060AC}"/>
    <dataValidation allowBlank="1" showInputMessage="1" showErrorMessage="1" prompt="Includes all related staff and temporary staff costs including base salary, post adjustment and all staff entitlements." sqref="B6" xr:uid="{6A1097A3-7813-4E0F-A7C1-AD17BB9BE9DE}"/>
    <dataValidation allowBlank="1" showInputMessage="1" showErrorMessage="1" prompt="Output totals must match the original total from Table 1, and will show as red if not. " sqref="F22" xr:uid="{1F017099-2D83-46BB-A791-E128F64C9994}"/>
    <dataValidation allowBlank="1" showInputMessage="1" showErrorMessage="1" prompt=" Includes all general operating costs for running an office. Examples include telecommunication, rents, finance charges and other costs which cannot be mapped to other expense categories." sqref="B12:B21" xr:uid="{968C186C-F131-423D-A4F4-E72F69F09EB1}"/>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ED12-5CB4-46CA-8989-86F53174594E}">
  <sheetPr>
    <tabColor theme="0"/>
  </sheetPr>
  <dimension ref="B1:N245"/>
  <sheetViews>
    <sheetView showGridLines="0" showZeros="0" zoomScale="80" zoomScaleNormal="80" workbookViewId="0">
      <pane ySplit="4" topLeftCell="A202" activePane="bottomLeft" state="frozen"/>
      <selection pane="bottomLeft" activeCell="D187" sqref="D187"/>
    </sheetView>
  </sheetViews>
  <sheetFormatPr defaultColWidth="9.1796875" defaultRowHeight="15.5" x14ac:dyDescent="0.35"/>
  <cols>
    <col min="1" max="1" width="4.453125" style="21" customWidth="1"/>
    <col min="2" max="2" width="3.26953125" style="21" customWidth="1"/>
    <col min="3" max="3" width="51.453125" style="21" customWidth="1"/>
    <col min="4" max="4" width="34.26953125" style="46" customWidth="1"/>
    <col min="5" max="5" width="35" style="46" customWidth="1"/>
    <col min="6" max="6" width="36.453125" style="46" customWidth="1"/>
    <col min="7" max="7" width="25.7265625" style="21" customWidth="1"/>
    <col min="8" max="8" width="21.453125" style="21" customWidth="1"/>
    <col min="9" max="9" width="16.7265625" style="21" customWidth="1"/>
    <col min="10" max="10" width="19.453125" style="21" customWidth="1"/>
    <col min="11" max="11" width="19" style="21" customWidth="1"/>
    <col min="12" max="12" width="26" style="21" customWidth="1"/>
    <col min="13" max="13" width="21.1796875" style="21" customWidth="1"/>
    <col min="14" max="14" width="7" style="21" customWidth="1"/>
    <col min="15" max="15" width="24.26953125" style="21" customWidth="1"/>
    <col min="16" max="16" width="26.453125" style="21" customWidth="1"/>
    <col min="17" max="17" width="30.1796875" style="21" customWidth="1"/>
    <col min="18" max="18" width="33" style="21" customWidth="1"/>
    <col min="19" max="20" width="22.7265625" style="21" customWidth="1"/>
    <col min="21" max="21" width="23.453125" style="21" customWidth="1"/>
    <col min="22" max="22" width="32.1796875" style="21" customWidth="1"/>
    <col min="23" max="23" width="9.1796875" style="21"/>
    <col min="24" max="24" width="17.7265625" style="21" customWidth="1"/>
    <col min="25" max="25" width="26.453125" style="21" customWidth="1"/>
    <col min="26" max="26" width="22.453125" style="21" customWidth="1"/>
    <col min="27" max="27" width="29.7265625" style="21" customWidth="1"/>
    <col min="28" max="28" width="23.453125" style="21" customWidth="1"/>
    <col min="29" max="29" width="18.453125" style="21" customWidth="1"/>
    <col min="30" max="30" width="17.453125" style="21" customWidth="1"/>
    <col min="31" max="31" width="25.1796875" style="21" customWidth="1"/>
    <col min="32" max="16384" width="9.1796875" style="21"/>
  </cols>
  <sheetData>
    <row r="1" spans="2:13" ht="31.5" customHeight="1" x14ac:dyDescent="1">
      <c r="C1" s="244" t="s">
        <v>131</v>
      </c>
      <c r="D1" s="244"/>
      <c r="E1" s="244"/>
      <c r="F1" s="244"/>
      <c r="G1" s="22"/>
      <c r="H1" s="23"/>
      <c r="I1" s="23"/>
      <c r="L1" s="24"/>
      <c r="M1" s="25"/>
    </row>
    <row r="2" spans="2:13" ht="24" customHeight="1" x14ac:dyDescent="0.45">
      <c r="C2" s="230" t="s">
        <v>132</v>
      </c>
      <c r="D2" s="230"/>
      <c r="E2" s="230"/>
      <c r="F2" s="26"/>
      <c r="L2" s="24"/>
      <c r="M2" s="25"/>
    </row>
    <row r="3" spans="2:13" ht="24" customHeight="1" x14ac:dyDescent="0.35">
      <c r="C3" s="27"/>
      <c r="D3" s="27"/>
      <c r="E3" s="27"/>
      <c r="F3" s="27"/>
      <c r="L3" s="24"/>
      <c r="M3" s="25"/>
    </row>
    <row r="4" spans="2:13" ht="24" customHeight="1" x14ac:dyDescent="0.35">
      <c r="C4" s="27"/>
      <c r="D4" s="28" t="str">
        <f>'[1]1) Budget Table'!D4</f>
        <v>OHCHR</v>
      </c>
      <c r="E4" s="28" t="str">
        <f>'[1]1) Budget Table'!E4</f>
        <v>UNWOMEN</v>
      </c>
      <c r="F4" s="28" t="str">
        <f>'[1]1) Budget Table'!F4</f>
        <v>UNDP</v>
      </c>
      <c r="G4" s="29" t="s">
        <v>9</v>
      </c>
      <c r="L4" s="24"/>
      <c r="M4" s="25"/>
    </row>
    <row r="5" spans="2:13" ht="24" customHeight="1" x14ac:dyDescent="0.35">
      <c r="B5" s="245" t="s">
        <v>133</v>
      </c>
      <c r="C5" s="246"/>
      <c r="D5" s="246"/>
      <c r="E5" s="246"/>
      <c r="F5" s="246"/>
      <c r="G5" s="247"/>
      <c r="L5" s="24"/>
      <c r="M5" s="25"/>
    </row>
    <row r="6" spans="2:13" ht="22.5" customHeight="1" x14ac:dyDescent="0.35">
      <c r="C6" s="238" t="s">
        <v>134</v>
      </c>
      <c r="D6" s="239"/>
      <c r="E6" s="239"/>
      <c r="F6" s="239"/>
      <c r="G6" s="240"/>
      <c r="L6" s="24"/>
      <c r="M6" s="25"/>
    </row>
    <row r="7" spans="2:13" ht="24.75" customHeight="1" thickBot="1" x14ac:dyDescent="0.4">
      <c r="C7" s="30" t="s">
        <v>135</v>
      </c>
      <c r="D7" s="31">
        <f>'[1]1) Budget Table'!D15</f>
        <v>22060</v>
      </c>
      <c r="E7" s="31">
        <f>'[1]1) Budget Table'!E15</f>
        <v>110000</v>
      </c>
      <c r="F7" s="31">
        <f>'[1]1) Budget Table'!F15</f>
        <v>85000</v>
      </c>
      <c r="G7" s="32">
        <f>SUM(D7:F7)</f>
        <v>217060</v>
      </c>
      <c r="L7" s="24"/>
      <c r="M7" s="25"/>
    </row>
    <row r="8" spans="2:13" ht="21.75" customHeight="1" x14ac:dyDescent="0.35">
      <c r="C8" s="33" t="s">
        <v>136</v>
      </c>
      <c r="D8" s="34"/>
      <c r="E8" s="35">
        <v>0</v>
      </c>
      <c r="F8" s="35"/>
      <c r="G8" s="36">
        <f t="shared" ref="G8:G15" si="0">SUM(D8:F8)</f>
        <v>0</v>
      </c>
    </row>
    <row r="9" spans="2:13" ht="29.25" customHeight="1" x14ac:dyDescent="0.35">
      <c r="C9" s="37" t="s">
        <v>137</v>
      </c>
      <c r="D9" s="38"/>
      <c r="E9" s="39">
        <v>7000</v>
      </c>
      <c r="F9" s="39"/>
      <c r="G9" s="40">
        <f t="shared" si="0"/>
        <v>7000</v>
      </c>
    </row>
    <row r="10" spans="2:13" ht="33" customHeight="1" x14ac:dyDescent="0.35">
      <c r="C10" s="37" t="s">
        <v>138</v>
      </c>
      <c r="D10" s="41"/>
      <c r="E10" s="38"/>
      <c r="F10" s="38"/>
      <c r="G10" s="40">
        <f t="shared" si="0"/>
        <v>0</v>
      </c>
    </row>
    <row r="11" spans="2:13" x14ac:dyDescent="0.35">
      <c r="C11" s="42" t="s">
        <v>139</v>
      </c>
      <c r="D11" s="38">
        <v>18360</v>
      </c>
      <c r="E11" s="38">
        <v>80000</v>
      </c>
      <c r="F11" s="38">
        <v>75000</v>
      </c>
      <c r="G11" s="40">
        <f t="shared" si="0"/>
        <v>173360</v>
      </c>
    </row>
    <row r="12" spans="2:13" x14ac:dyDescent="0.35">
      <c r="C12" s="37" t="s">
        <v>140</v>
      </c>
      <c r="D12" s="38">
        <v>3700</v>
      </c>
      <c r="E12" s="38">
        <v>20000</v>
      </c>
      <c r="F12" s="38">
        <v>3000</v>
      </c>
      <c r="G12" s="40">
        <f t="shared" si="0"/>
        <v>26700</v>
      </c>
    </row>
    <row r="13" spans="2:13" ht="21.75" customHeight="1" x14ac:dyDescent="0.35">
      <c r="C13" s="37" t="s">
        <v>141</v>
      </c>
      <c r="D13" s="38"/>
      <c r="E13" s="38"/>
      <c r="F13" s="38">
        <v>7000</v>
      </c>
      <c r="G13" s="40">
        <f t="shared" si="0"/>
        <v>7000</v>
      </c>
    </row>
    <row r="14" spans="2:13" ht="21.75" customHeight="1" x14ac:dyDescent="0.35">
      <c r="C14" s="37" t="s">
        <v>142</v>
      </c>
      <c r="D14" s="41"/>
      <c r="E14" s="38">
        <v>3000</v>
      </c>
      <c r="F14" s="38"/>
      <c r="G14" s="40">
        <f t="shared" si="0"/>
        <v>3000</v>
      </c>
    </row>
    <row r="15" spans="2:13" ht="15.75" customHeight="1" x14ac:dyDescent="0.35">
      <c r="C15" s="43" t="s">
        <v>143</v>
      </c>
      <c r="D15" s="44">
        <f>SUM(D8:D14)</f>
        <v>22060</v>
      </c>
      <c r="E15" s="44">
        <f>SUM(E8:E14)</f>
        <v>110000</v>
      </c>
      <c r="F15" s="44">
        <f>SUM(F8:F14)</f>
        <v>85000</v>
      </c>
      <c r="G15" s="45">
        <f t="shared" si="0"/>
        <v>217060</v>
      </c>
    </row>
    <row r="16" spans="2:13" s="46" customFormat="1" x14ac:dyDescent="0.35">
      <c r="C16" s="47"/>
      <c r="D16" s="48"/>
      <c r="E16" s="48"/>
      <c r="F16" s="48"/>
      <c r="G16" s="49"/>
    </row>
    <row r="17" spans="3:7" x14ac:dyDescent="0.35">
      <c r="C17" s="238" t="s">
        <v>144</v>
      </c>
      <c r="D17" s="239"/>
      <c r="E17" s="239"/>
      <c r="F17" s="239"/>
      <c r="G17" s="240"/>
    </row>
    <row r="18" spans="3:7" ht="27" customHeight="1" thickBot="1" x14ac:dyDescent="0.4">
      <c r="C18" s="30" t="s">
        <v>135</v>
      </c>
      <c r="D18" s="31">
        <f>'[1]1) Budget Table'!D25</f>
        <v>172068</v>
      </c>
      <c r="E18" s="31">
        <f>'[1]1) Budget Table'!E25</f>
        <v>170000</v>
      </c>
      <c r="F18" s="31">
        <f>'[1]1) Budget Table'!F25</f>
        <v>0</v>
      </c>
      <c r="G18" s="32">
        <f t="shared" ref="G18:G26" si="1">SUM(D18:F18)</f>
        <v>342068</v>
      </c>
    </row>
    <row r="19" spans="3:7" x14ac:dyDescent="0.35">
      <c r="C19" s="33" t="s">
        <v>136</v>
      </c>
      <c r="D19" s="50"/>
      <c r="E19" s="35">
        <v>0</v>
      </c>
      <c r="F19" s="35"/>
      <c r="G19" s="36">
        <f t="shared" si="1"/>
        <v>0</v>
      </c>
    </row>
    <row r="20" spans="3:7" x14ac:dyDescent="0.35">
      <c r="C20" s="37" t="s">
        <v>137</v>
      </c>
      <c r="D20" s="38"/>
      <c r="E20" s="39">
        <v>10000</v>
      </c>
      <c r="F20" s="39"/>
      <c r="G20" s="40">
        <f t="shared" si="1"/>
        <v>10000</v>
      </c>
    </row>
    <row r="21" spans="3:7" ht="31" x14ac:dyDescent="0.35">
      <c r="C21" s="37" t="s">
        <v>138</v>
      </c>
      <c r="D21" s="51"/>
      <c r="E21" s="38">
        <v>0</v>
      </c>
      <c r="F21" s="38"/>
      <c r="G21" s="40">
        <f t="shared" si="1"/>
        <v>0</v>
      </c>
    </row>
    <row r="22" spans="3:7" x14ac:dyDescent="0.35">
      <c r="C22" s="42" t="s">
        <v>139</v>
      </c>
      <c r="D22" s="38">
        <v>157263</v>
      </c>
      <c r="E22" s="38">
        <v>90000</v>
      </c>
      <c r="F22" s="38"/>
      <c r="G22" s="40">
        <f t="shared" si="1"/>
        <v>247263</v>
      </c>
    </row>
    <row r="23" spans="3:7" x14ac:dyDescent="0.35">
      <c r="C23" s="37" t="s">
        <v>140</v>
      </c>
      <c r="D23" s="38">
        <v>14805</v>
      </c>
      <c r="E23" s="38">
        <v>7000</v>
      </c>
      <c r="F23" s="38"/>
      <c r="G23" s="40">
        <f t="shared" si="1"/>
        <v>21805</v>
      </c>
    </row>
    <row r="24" spans="3:7" x14ac:dyDescent="0.35">
      <c r="C24" s="37" t="s">
        <v>141</v>
      </c>
      <c r="D24" s="38"/>
      <c r="E24" s="38">
        <v>60000</v>
      </c>
      <c r="F24" s="38"/>
      <c r="G24" s="40">
        <f t="shared" si="1"/>
        <v>60000</v>
      </c>
    </row>
    <row r="25" spans="3:7" x14ac:dyDescent="0.35">
      <c r="C25" s="37" t="s">
        <v>142</v>
      </c>
      <c r="D25" s="38"/>
      <c r="E25" s="38">
        <v>3000</v>
      </c>
      <c r="F25" s="38"/>
      <c r="G25" s="40">
        <f t="shared" si="1"/>
        <v>3000</v>
      </c>
    </row>
    <row r="26" spans="3:7" x14ac:dyDescent="0.35">
      <c r="C26" s="43" t="s">
        <v>143</v>
      </c>
      <c r="D26" s="44">
        <f>SUM(D19:D25)</f>
        <v>172068</v>
      </c>
      <c r="E26" s="44">
        <f>SUM(E19:E25)</f>
        <v>170000</v>
      </c>
      <c r="F26" s="44">
        <f>SUM(F19:F25)</f>
        <v>0</v>
      </c>
      <c r="G26" s="40">
        <f t="shared" si="1"/>
        <v>342068</v>
      </c>
    </row>
    <row r="27" spans="3:7" s="46" customFormat="1" x14ac:dyDescent="0.35">
      <c r="C27" s="47"/>
      <c r="D27" s="48"/>
      <c r="E27" s="48"/>
      <c r="F27" s="48"/>
      <c r="G27" s="52"/>
    </row>
    <row r="28" spans="3:7" x14ac:dyDescent="0.35">
      <c r="C28" s="238" t="s">
        <v>145</v>
      </c>
      <c r="D28" s="239"/>
      <c r="E28" s="239"/>
      <c r="F28" s="239"/>
      <c r="G28" s="240"/>
    </row>
    <row r="29" spans="3:7" ht="21.75" customHeight="1" thickBot="1" x14ac:dyDescent="0.4">
      <c r="C29" s="30" t="s">
        <v>135</v>
      </c>
      <c r="D29" s="31">
        <f>'[1]1) Budget Table'!D35</f>
        <v>34000</v>
      </c>
      <c r="E29" s="31">
        <f>'[1]1) Budget Table'!E35</f>
        <v>190000</v>
      </c>
      <c r="F29" s="31">
        <f>'[1]1) Budget Table'!F35</f>
        <v>270000</v>
      </c>
      <c r="G29" s="32">
        <f t="shared" ref="G29:G37" si="2">SUM(D29:F29)</f>
        <v>494000</v>
      </c>
    </row>
    <row r="30" spans="3:7" x14ac:dyDescent="0.35">
      <c r="C30" s="33" t="s">
        <v>136</v>
      </c>
      <c r="D30" s="50"/>
      <c r="E30" s="35">
        <v>0</v>
      </c>
      <c r="F30" s="35"/>
      <c r="G30" s="36">
        <f t="shared" si="2"/>
        <v>0</v>
      </c>
    </row>
    <row r="31" spans="3:7" s="46" customFormat="1" ht="15.75" customHeight="1" x14ac:dyDescent="0.35">
      <c r="C31" s="37" t="s">
        <v>137</v>
      </c>
      <c r="D31" s="38"/>
      <c r="E31" s="39">
        <v>8000</v>
      </c>
      <c r="F31" s="39">
        <v>15000</v>
      </c>
      <c r="G31" s="40">
        <f t="shared" si="2"/>
        <v>23000</v>
      </c>
    </row>
    <row r="32" spans="3:7" s="46" customFormat="1" ht="31" x14ac:dyDescent="0.35">
      <c r="C32" s="37" t="s">
        <v>138</v>
      </c>
      <c r="D32" s="51"/>
      <c r="E32" s="38">
        <v>0</v>
      </c>
      <c r="F32" s="38">
        <v>15000</v>
      </c>
      <c r="G32" s="40">
        <f t="shared" si="2"/>
        <v>15000</v>
      </c>
    </row>
    <row r="33" spans="3:7" s="46" customFormat="1" x14ac:dyDescent="0.35">
      <c r="C33" s="42" t="s">
        <v>139</v>
      </c>
      <c r="D33" s="38">
        <f>D29-D34</f>
        <v>32720</v>
      </c>
      <c r="E33" s="38">
        <v>168000</v>
      </c>
      <c r="F33" s="38">
        <v>150000</v>
      </c>
      <c r="G33" s="40">
        <f t="shared" si="2"/>
        <v>350720</v>
      </c>
    </row>
    <row r="34" spans="3:7" x14ac:dyDescent="0.35">
      <c r="C34" s="37" t="s">
        <v>140</v>
      </c>
      <c r="D34" s="38">
        <v>1280</v>
      </c>
      <c r="E34" s="38">
        <v>10000</v>
      </c>
      <c r="F34" s="38">
        <v>5000</v>
      </c>
      <c r="G34" s="40">
        <f t="shared" si="2"/>
        <v>16280</v>
      </c>
    </row>
    <row r="35" spans="3:7" x14ac:dyDescent="0.35">
      <c r="C35" s="37" t="s">
        <v>141</v>
      </c>
      <c r="D35" s="38"/>
      <c r="E35" s="38"/>
      <c r="F35" s="38">
        <v>80000</v>
      </c>
      <c r="G35" s="40">
        <f t="shared" si="2"/>
        <v>80000</v>
      </c>
    </row>
    <row r="36" spans="3:7" x14ac:dyDescent="0.35">
      <c r="C36" s="37" t="s">
        <v>142</v>
      </c>
      <c r="D36" s="38"/>
      <c r="E36" s="38">
        <v>4000</v>
      </c>
      <c r="F36" s="38">
        <v>5000</v>
      </c>
      <c r="G36" s="40">
        <f t="shared" si="2"/>
        <v>9000</v>
      </c>
    </row>
    <row r="37" spans="3:7" x14ac:dyDescent="0.35">
      <c r="C37" s="43" t="s">
        <v>143</v>
      </c>
      <c r="D37" s="44">
        <f>SUM(D30:D36)</f>
        <v>34000</v>
      </c>
      <c r="E37" s="44">
        <f>SUM(E30:E36)</f>
        <v>190000</v>
      </c>
      <c r="F37" s="44">
        <f>SUM(F30:F36)</f>
        <v>270000</v>
      </c>
      <c r="G37" s="40">
        <f t="shared" si="2"/>
        <v>494000</v>
      </c>
    </row>
    <row r="38" spans="3:7" hidden="1" x14ac:dyDescent="0.35">
      <c r="C38" s="82" t="s">
        <v>146</v>
      </c>
      <c r="D38" s="83"/>
      <c r="E38" s="83"/>
      <c r="F38" s="83"/>
      <c r="G38" s="84"/>
    </row>
    <row r="39" spans="3:7" s="46" customFormat="1" hidden="1" x14ac:dyDescent="0.35">
      <c r="C39" s="53"/>
      <c r="D39" s="54"/>
      <c r="E39" s="54"/>
      <c r="F39" s="54"/>
      <c r="G39" s="55"/>
    </row>
    <row r="40" spans="3:7" ht="20.25" hidden="1" customHeight="1" thickBot="1" x14ac:dyDescent="0.4">
      <c r="C40" s="30" t="s">
        <v>135</v>
      </c>
      <c r="D40" s="31">
        <f>'[1]1) Budget Table'!D45</f>
        <v>0</v>
      </c>
      <c r="E40" s="31">
        <f>'[1]1) Budget Table'!E45</f>
        <v>0</v>
      </c>
      <c r="F40" s="31">
        <f>'[1]1) Budget Table'!F45</f>
        <v>0</v>
      </c>
      <c r="G40" s="32">
        <f t="shared" ref="G40:G48" si="3">SUM(D40:F40)</f>
        <v>0</v>
      </c>
    </row>
    <row r="41" spans="3:7" hidden="1" x14ac:dyDescent="0.35">
      <c r="C41" s="33" t="s">
        <v>136</v>
      </c>
      <c r="D41" s="50"/>
      <c r="E41" s="35"/>
      <c r="F41" s="35"/>
      <c r="G41" s="36">
        <f t="shared" si="3"/>
        <v>0</v>
      </c>
    </row>
    <row r="42" spans="3:7" ht="15.75" hidden="1" customHeight="1" x14ac:dyDescent="0.35">
      <c r="C42" s="37" t="s">
        <v>137</v>
      </c>
      <c r="D42" s="38"/>
      <c r="E42" s="39"/>
      <c r="F42" s="39"/>
      <c r="G42" s="40">
        <f t="shared" si="3"/>
        <v>0</v>
      </c>
    </row>
    <row r="43" spans="3:7" ht="32.25" hidden="1" customHeight="1" x14ac:dyDescent="0.35">
      <c r="C43" s="37" t="s">
        <v>138</v>
      </c>
      <c r="D43" s="38"/>
      <c r="E43" s="38"/>
      <c r="F43" s="38"/>
      <c r="G43" s="40">
        <f t="shared" si="3"/>
        <v>0</v>
      </c>
    </row>
    <row r="44" spans="3:7" s="46" customFormat="1" hidden="1" x14ac:dyDescent="0.35">
      <c r="C44" s="42" t="s">
        <v>139</v>
      </c>
      <c r="D44" s="38"/>
      <c r="E44" s="38"/>
      <c r="F44" s="38"/>
      <c r="G44" s="40">
        <f t="shared" si="3"/>
        <v>0</v>
      </c>
    </row>
    <row r="45" spans="3:7" hidden="1" x14ac:dyDescent="0.35">
      <c r="C45" s="37" t="s">
        <v>140</v>
      </c>
      <c r="D45" s="38"/>
      <c r="E45" s="38"/>
      <c r="F45" s="38"/>
      <c r="G45" s="40">
        <f t="shared" si="3"/>
        <v>0</v>
      </c>
    </row>
    <row r="46" spans="3:7" hidden="1" x14ac:dyDescent="0.35">
      <c r="C46" s="37" t="s">
        <v>141</v>
      </c>
      <c r="D46" s="38"/>
      <c r="E46" s="38"/>
      <c r="F46" s="38"/>
      <c r="G46" s="40">
        <f t="shared" si="3"/>
        <v>0</v>
      </c>
    </row>
    <row r="47" spans="3:7" hidden="1" x14ac:dyDescent="0.35">
      <c r="C47" s="37" t="s">
        <v>142</v>
      </c>
      <c r="D47" s="38"/>
      <c r="E47" s="38"/>
      <c r="F47" s="38"/>
      <c r="G47" s="40">
        <f t="shared" si="3"/>
        <v>0</v>
      </c>
    </row>
    <row r="48" spans="3:7" ht="21" hidden="1" customHeight="1" x14ac:dyDescent="0.35">
      <c r="C48" s="43" t="s">
        <v>143</v>
      </c>
      <c r="D48" s="44">
        <f>SUM(D41:D47)</f>
        <v>0</v>
      </c>
      <c r="E48" s="44">
        <f>SUM(E41:E47)</f>
        <v>0</v>
      </c>
      <c r="F48" s="44">
        <f>SUM(F41:F47)</f>
        <v>0</v>
      </c>
      <c r="G48" s="40">
        <f t="shared" si="3"/>
        <v>0</v>
      </c>
    </row>
    <row r="49" spans="2:7" s="46" customFormat="1" ht="22.5" customHeight="1" x14ac:dyDescent="0.35">
      <c r="C49" s="56"/>
      <c r="D49" s="48"/>
      <c r="E49" s="48"/>
      <c r="F49" s="48"/>
      <c r="G49" s="52"/>
    </row>
    <row r="50" spans="2:7" x14ac:dyDescent="0.35">
      <c r="B50" s="245" t="s">
        <v>147</v>
      </c>
      <c r="C50" s="246"/>
      <c r="D50" s="246"/>
      <c r="E50" s="246"/>
      <c r="F50" s="246"/>
      <c r="G50" s="247"/>
    </row>
    <row r="51" spans="2:7" x14ac:dyDescent="0.35">
      <c r="C51" s="238" t="s">
        <v>148</v>
      </c>
      <c r="D51" s="239"/>
      <c r="E51" s="239"/>
      <c r="F51" s="239"/>
      <c r="G51" s="240"/>
    </row>
    <row r="52" spans="2:7" ht="24" customHeight="1" thickBot="1" x14ac:dyDescent="0.4">
      <c r="C52" s="30" t="s">
        <v>135</v>
      </c>
      <c r="D52" s="31">
        <f>'[1]1) Budget Table'!D57</f>
        <v>59100</v>
      </c>
      <c r="E52" s="31">
        <f>'[1]1) Budget Table'!E57</f>
        <v>0</v>
      </c>
      <c r="F52" s="31">
        <f>'[1]1) Budget Table'!F57</f>
        <v>110000</v>
      </c>
      <c r="G52" s="32">
        <f>SUM(D52:F52)</f>
        <v>169100</v>
      </c>
    </row>
    <row r="53" spans="2:7" ht="15.75" customHeight="1" x14ac:dyDescent="0.35">
      <c r="C53" s="33" t="s">
        <v>136</v>
      </c>
      <c r="D53" s="50"/>
      <c r="E53" s="35"/>
      <c r="F53" s="35"/>
      <c r="G53" s="36">
        <f t="shared" ref="G53:G60" si="4">SUM(D53:F53)</f>
        <v>0</v>
      </c>
    </row>
    <row r="54" spans="2:7" ht="15.75" customHeight="1" x14ac:dyDescent="0.35">
      <c r="C54" s="37" t="s">
        <v>137</v>
      </c>
      <c r="D54" s="38"/>
      <c r="E54" s="39"/>
      <c r="F54" s="39"/>
      <c r="G54" s="40">
        <f t="shared" si="4"/>
        <v>0</v>
      </c>
    </row>
    <row r="55" spans="2:7" ht="15.75" customHeight="1" x14ac:dyDescent="0.35">
      <c r="C55" s="37" t="s">
        <v>138</v>
      </c>
      <c r="D55" s="51"/>
      <c r="E55" s="38"/>
      <c r="F55" s="38"/>
      <c r="G55" s="40">
        <f t="shared" si="4"/>
        <v>0</v>
      </c>
    </row>
    <row r="56" spans="2:7" ht="18.75" customHeight="1" x14ac:dyDescent="0.35">
      <c r="C56" s="42" t="s">
        <v>139</v>
      </c>
      <c r="D56" s="38">
        <f>D52-D57</f>
        <v>55060</v>
      </c>
      <c r="E56" s="38"/>
      <c r="F56" s="38">
        <v>25000</v>
      </c>
      <c r="G56" s="40">
        <f t="shared" si="4"/>
        <v>80060</v>
      </c>
    </row>
    <row r="57" spans="2:7" x14ac:dyDescent="0.35">
      <c r="C57" s="37" t="s">
        <v>140</v>
      </c>
      <c r="D57" s="38">
        <f>1280+2760</f>
        <v>4040</v>
      </c>
      <c r="E57" s="38"/>
      <c r="F57" s="38">
        <v>2000</v>
      </c>
      <c r="G57" s="40">
        <f t="shared" si="4"/>
        <v>6040</v>
      </c>
    </row>
    <row r="58" spans="2:7" s="46" customFormat="1" ht="21.75" customHeight="1" x14ac:dyDescent="0.35">
      <c r="B58" s="21"/>
      <c r="C58" s="37" t="s">
        <v>141</v>
      </c>
      <c r="D58" s="38"/>
      <c r="E58" s="38"/>
      <c r="F58" s="38">
        <v>80000</v>
      </c>
      <c r="G58" s="40">
        <f t="shared" si="4"/>
        <v>80000</v>
      </c>
    </row>
    <row r="59" spans="2:7" s="46" customFormat="1" x14ac:dyDescent="0.35">
      <c r="B59" s="21"/>
      <c r="C59" s="37" t="s">
        <v>142</v>
      </c>
      <c r="D59" s="38"/>
      <c r="E59" s="38"/>
      <c r="F59" s="38">
        <v>3000</v>
      </c>
      <c r="G59" s="40">
        <f t="shared" si="4"/>
        <v>3000</v>
      </c>
    </row>
    <row r="60" spans="2:7" x14ac:dyDescent="0.35">
      <c r="C60" s="43" t="s">
        <v>143</v>
      </c>
      <c r="D60" s="44">
        <f>SUM(D53:D59)</f>
        <v>59100</v>
      </c>
      <c r="E60" s="44">
        <f>SUM(E53:E59)</f>
        <v>0</v>
      </c>
      <c r="F60" s="44">
        <f>SUM(F53:F59)</f>
        <v>110000</v>
      </c>
      <c r="G60" s="40">
        <f t="shared" si="4"/>
        <v>169100</v>
      </c>
    </row>
    <row r="61" spans="2:7" s="46" customFormat="1" x14ac:dyDescent="0.35">
      <c r="C61" s="47"/>
      <c r="D61" s="48"/>
      <c r="E61" s="48"/>
      <c r="F61" s="48"/>
      <c r="G61" s="52"/>
    </row>
    <row r="62" spans="2:7" x14ac:dyDescent="0.35">
      <c r="B62" s="46"/>
      <c r="C62" s="238" t="s">
        <v>149</v>
      </c>
      <c r="D62" s="239"/>
      <c r="E62" s="239"/>
      <c r="F62" s="239"/>
      <c r="G62" s="240"/>
    </row>
    <row r="63" spans="2:7" ht="21.75" customHeight="1" thickBot="1" x14ac:dyDescent="0.4">
      <c r="C63" s="30" t="s">
        <v>135</v>
      </c>
      <c r="D63" s="31">
        <f>'[1]1) Budget Table'!D67</f>
        <v>37100</v>
      </c>
      <c r="E63" s="31">
        <f>'[1]1) Budget Table'!E67</f>
        <v>65000</v>
      </c>
      <c r="F63" s="31">
        <f>'[1]1) Budget Table'!F67</f>
        <v>120000</v>
      </c>
      <c r="G63" s="32">
        <f t="shared" ref="G63:G71" si="5">SUM(D63:F63)</f>
        <v>222100</v>
      </c>
    </row>
    <row r="64" spans="2:7" ht="15.75" customHeight="1" x14ac:dyDescent="0.35">
      <c r="C64" s="33" t="s">
        <v>136</v>
      </c>
      <c r="D64" s="50"/>
      <c r="E64" s="35">
        <v>0</v>
      </c>
      <c r="F64" s="35"/>
      <c r="G64" s="36">
        <f t="shared" si="5"/>
        <v>0</v>
      </c>
    </row>
    <row r="65" spans="2:7" ht="15.75" customHeight="1" x14ac:dyDescent="0.35">
      <c r="C65" s="37" t="s">
        <v>137</v>
      </c>
      <c r="D65" s="38"/>
      <c r="E65" s="39">
        <v>5000</v>
      </c>
      <c r="F65" s="39"/>
      <c r="G65" s="40">
        <f t="shared" si="5"/>
        <v>5000</v>
      </c>
    </row>
    <row r="66" spans="2:7" ht="15.75" customHeight="1" x14ac:dyDescent="0.35">
      <c r="C66" s="37" t="s">
        <v>138</v>
      </c>
      <c r="D66" s="51"/>
      <c r="E66" s="38"/>
      <c r="F66" s="38"/>
      <c r="G66" s="40">
        <f t="shared" si="5"/>
        <v>0</v>
      </c>
    </row>
    <row r="67" spans="2:7" x14ac:dyDescent="0.35">
      <c r="C67" s="42" t="s">
        <v>139</v>
      </c>
      <c r="D67" s="38">
        <f>D63-D68</f>
        <v>32930</v>
      </c>
      <c r="E67" s="38">
        <v>35000</v>
      </c>
      <c r="F67" s="38">
        <v>20000</v>
      </c>
      <c r="G67" s="40">
        <f t="shared" si="5"/>
        <v>87930</v>
      </c>
    </row>
    <row r="68" spans="2:7" x14ac:dyDescent="0.35">
      <c r="C68" s="37" t="s">
        <v>140</v>
      </c>
      <c r="D68" s="38">
        <f>1280+2890</f>
        <v>4170</v>
      </c>
      <c r="E68" s="38">
        <v>3000</v>
      </c>
      <c r="F68" s="38"/>
      <c r="G68" s="40">
        <f t="shared" si="5"/>
        <v>7170</v>
      </c>
    </row>
    <row r="69" spans="2:7" x14ac:dyDescent="0.35">
      <c r="C69" s="37" t="s">
        <v>141</v>
      </c>
      <c r="D69" s="38"/>
      <c r="E69" s="38">
        <v>20000</v>
      </c>
      <c r="F69" s="38">
        <v>100000</v>
      </c>
      <c r="G69" s="40">
        <f t="shared" si="5"/>
        <v>120000</v>
      </c>
    </row>
    <row r="70" spans="2:7" x14ac:dyDescent="0.35">
      <c r="C70" s="37" t="s">
        <v>142</v>
      </c>
      <c r="D70" s="38"/>
      <c r="E70" s="38">
        <v>2000</v>
      </c>
      <c r="F70" s="38"/>
      <c r="G70" s="40">
        <f t="shared" si="5"/>
        <v>2000</v>
      </c>
    </row>
    <row r="71" spans="2:7" x14ac:dyDescent="0.35">
      <c r="C71" s="43" t="s">
        <v>143</v>
      </c>
      <c r="D71" s="44">
        <f>SUM(D64:D70)</f>
        <v>37100</v>
      </c>
      <c r="E71" s="44">
        <f>SUM(E64:E70)</f>
        <v>65000</v>
      </c>
      <c r="F71" s="44">
        <f>SUM(F64:F70)</f>
        <v>120000</v>
      </c>
      <c r="G71" s="40">
        <f t="shared" si="5"/>
        <v>222100</v>
      </c>
    </row>
    <row r="72" spans="2:7" s="46" customFormat="1" x14ac:dyDescent="0.35">
      <c r="C72" s="47"/>
      <c r="D72" s="48"/>
      <c r="E72" s="48"/>
      <c r="F72" s="48"/>
      <c r="G72" s="52"/>
    </row>
    <row r="73" spans="2:7" x14ac:dyDescent="0.35">
      <c r="C73" s="238" t="s">
        <v>150</v>
      </c>
      <c r="D73" s="239"/>
      <c r="E73" s="239"/>
      <c r="F73" s="239"/>
      <c r="G73" s="240"/>
    </row>
    <row r="74" spans="2:7" ht="21.75" customHeight="1" thickBot="1" x14ac:dyDescent="0.4">
      <c r="B74" s="46"/>
      <c r="C74" s="30" t="s">
        <v>135</v>
      </c>
      <c r="D74" s="31">
        <f>'[1]1) Budget Table'!D77</f>
        <v>67520</v>
      </c>
      <c r="E74" s="31">
        <f>'[1]1) Budget Table'!E77</f>
        <v>0</v>
      </c>
      <c r="F74" s="31">
        <f>'[1]1) Budget Table'!F77</f>
        <v>0</v>
      </c>
      <c r="G74" s="32">
        <f t="shared" ref="G74:G82" si="6">SUM(D74:F74)</f>
        <v>67520</v>
      </c>
    </row>
    <row r="75" spans="2:7" ht="18" customHeight="1" x14ac:dyDescent="0.35">
      <c r="C75" s="33" t="s">
        <v>136</v>
      </c>
      <c r="D75" s="50"/>
      <c r="E75" s="35"/>
      <c r="F75" s="35"/>
      <c r="G75" s="36">
        <f t="shared" si="6"/>
        <v>0</v>
      </c>
    </row>
    <row r="76" spans="2:7" ht="15.75" customHeight="1" x14ac:dyDescent="0.35">
      <c r="C76" s="37" t="s">
        <v>137</v>
      </c>
      <c r="D76" s="38"/>
      <c r="E76" s="39"/>
      <c r="F76" s="39"/>
      <c r="G76" s="40">
        <f t="shared" si="6"/>
        <v>0</v>
      </c>
    </row>
    <row r="77" spans="2:7" s="46" customFormat="1" ht="15.75" customHeight="1" x14ac:dyDescent="0.35">
      <c r="B77" s="21"/>
      <c r="C77" s="37" t="s">
        <v>138</v>
      </c>
      <c r="D77" s="51"/>
      <c r="E77" s="38"/>
      <c r="F77" s="38"/>
      <c r="G77" s="40">
        <f t="shared" si="6"/>
        <v>0</v>
      </c>
    </row>
    <row r="78" spans="2:7" x14ac:dyDescent="0.35">
      <c r="B78" s="46"/>
      <c r="C78" s="42" t="s">
        <v>139</v>
      </c>
      <c r="D78" s="38">
        <f>D74-D79</f>
        <v>65020</v>
      </c>
      <c r="E78" s="38"/>
      <c r="F78" s="38"/>
      <c r="G78" s="40">
        <f t="shared" si="6"/>
        <v>65020</v>
      </c>
    </row>
    <row r="79" spans="2:7" x14ac:dyDescent="0.35">
      <c r="B79" s="46"/>
      <c r="C79" s="37" t="s">
        <v>140</v>
      </c>
      <c r="D79" s="38">
        <v>2500</v>
      </c>
      <c r="E79" s="38"/>
      <c r="F79" s="38"/>
      <c r="G79" s="40">
        <f t="shared" si="6"/>
        <v>2500</v>
      </c>
    </row>
    <row r="80" spans="2:7" x14ac:dyDescent="0.35">
      <c r="B80" s="46"/>
      <c r="C80" s="37" t="s">
        <v>141</v>
      </c>
      <c r="D80" s="38"/>
      <c r="E80" s="38"/>
      <c r="F80" s="38"/>
      <c r="G80" s="40">
        <f t="shared" si="6"/>
        <v>0</v>
      </c>
    </row>
    <row r="81" spans="2:7" x14ac:dyDescent="0.35">
      <c r="C81" s="37" t="s">
        <v>142</v>
      </c>
      <c r="D81" s="38"/>
      <c r="E81" s="38"/>
      <c r="F81" s="38"/>
      <c r="G81" s="40">
        <f t="shared" si="6"/>
        <v>0</v>
      </c>
    </row>
    <row r="82" spans="2:7" x14ac:dyDescent="0.35">
      <c r="C82" s="43" t="s">
        <v>143</v>
      </c>
      <c r="D82" s="44">
        <f>SUM(D75:D81)</f>
        <v>67520</v>
      </c>
      <c r="E82" s="44">
        <f>SUM(E75:E81)</f>
        <v>0</v>
      </c>
      <c r="F82" s="44">
        <f>SUM(F75:F81)</f>
        <v>0</v>
      </c>
      <c r="G82" s="40">
        <f t="shared" si="6"/>
        <v>67520</v>
      </c>
    </row>
    <row r="83" spans="2:7" s="46" customFormat="1" x14ac:dyDescent="0.35">
      <c r="C83" s="47"/>
      <c r="D83" s="48"/>
      <c r="E83" s="48"/>
      <c r="F83" s="48"/>
      <c r="G83" s="52"/>
    </row>
    <row r="84" spans="2:7" hidden="1" x14ac:dyDescent="0.35">
      <c r="C84" s="238"/>
      <c r="D84" s="239"/>
      <c r="E84" s="239"/>
      <c r="F84" s="239"/>
      <c r="G84" s="240"/>
    </row>
    <row r="85" spans="2:7" ht="21.75" hidden="1" customHeight="1" thickBot="1" x14ac:dyDescent="0.4">
      <c r="C85" s="30"/>
      <c r="D85" s="31"/>
      <c r="E85" s="31"/>
      <c r="F85" s="31"/>
      <c r="G85" s="32"/>
    </row>
    <row r="86" spans="2:7" ht="15.75" hidden="1" customHeight="1" x14ac:dyDescent="0.35">
      <c r="C86" s="33"/>
      <c r="D86" s="50"/>
      <c r="E86" s="35"/>
      <c r="F86" s="35"/>
      <c r="G86" s="36"/>
    </row>
    <row r="87" spans="2:7" ht="15.75" hidden="1" customHeight="1" x14ac:dyDescent="0.35">
      <c r="B87" s="46"/>
      <c r="C87" s="37"/>
      <c r="D87" s="38"/>
      <c r="E87" s="39"/>
      <c r="F87" s="39"/>
      <c r="G87" s="40"/>
    </row>
    <row r="88" spans="2:7" ht="15.75" hidden="1" customHeight="1" x14ac:dyDescent="0.35">
      <c r="C88" s="37"/>
      <c r="D88" s="38"/>
      <c r="E88" s="38"/>
      <c r="F88" s="38"/>
      <c r="G88" s="40"/>
    </row>
    <row r="89" spans="2:7" hidden="1" x14ac:dyDescent="0.35">
      <c r="C89" s="42"/>
      <c r="D89" s="38"/>
      <c r="E89" s="38"/>
      <c r="F89" s="38"/>
      <c r="G89" s="40"/>
    </row>
    <row r="90" spans="2:7" hidden="1" x14ac:dyDescent="0.35">
      <c r="C90" s="37"/>
      <c r="D90" s="38"/>
      <c r="E90" s="38"/>
      <c r="F90" s="38"/>
      <c r="G90" s="40"/>
    </row>
    <row r="91" spans="2:7" ht="25.5" hidden="1" customHeight="1" x14ac:dyDescent="0.35">
      <c r="C91" s="37"/>
      <c r="D91" s="38"/>
      <c r="E91" s="38"/>
      <c r="F91" s="38"/>
      <c r="G91" s="40"/>
    </row>
    <row r="92" spans="2:7" hidden="1" x14ac:dyDescent="0.35">
      <c r="B92" s="46"/>
      <c r="C92" s="37"/>
      <c r="D92" s="38"/>
      <c r="E92" s="38"/>
      <c r="F92" s="38"/>
      <c r="G92" s="40"/>
    </row>
    <row r="93" spans="2:7" ht="15.75" hidden="1" customHeight="1" x14ac:dyDescent="0.35">
      <c r="C93" s="43"/>
      <c r="D93" s="44"/>
      <c r="E93" s="44"/>
      <c r="F93" s="44"/>
      <c r="G93" s="40"/>
    </row>
    <row r="94" spans="2:7" ht="25.5" hidden="1" customHeight="1" x14ac:dyDescent="0.35">
      <c r="D94" s="21"/>
      <c r="E94" s="21"/>
      <c r="F94" s="21"/>
    </row>
    <row r="95" spans="2:7" hidden="1" x14ac:dyDescent="0.35">
      <c r="B95" s="238"/>
      <c r="C95" s="239"/>
      <c r="D95" s="239"/>
      <c r="E95" s="239"/>
      <c r="F95" s="239"/>
      <c r="G95" s="240"/>
    </row>
    <row r="96" spans="2:7" hidden="1" x14ac:dyDescent="0.35">
      <c r="C96" s="238"/>
      <c r="D96" s="239"/>
      <c r="E96" s="239"/>
      <c r="F96" s="239"/>
      <c r="G96" s="240"/>
    </row>
    <row r="97" spans="3:7" ht="22.5" hidden="1" customHeight="1" thickBot="1" x14ac:dyDescent="0.4">
      <c r="C97" s="30"/>
      <c r="D97" s="31"/>
      <c r="E97" s="31"/>
      <c r="F97" s="31"/>
      <c r="G97" s="32"/>
    </row>
    <row r="98" spans="3:7" hidden="1" x14ac:dyDescent="0.35">
      <c r="C98" s="33"/>
      <c r="D98" s="50"/>
      <c r="E98" s="35"/>
      <c r="F98" s="35"/>
      <c r="G98" s="36"/>
    </row>
    <row r="99" spans="3:7" hidden="1" x14ac:dyDescent="0.35">
      <c r="C99" s="37"/>
      <c r="D99" s="38"/>
      <c r="E99" s="39"/>
      <c r="F99" s="39"/>
      <c r="G99" s="40"/>
    </row>
    <row r="100" spans="3:7" ht="15.75" hidden="1" customHeight="1" x14ac:dyDescent="0.35">
      <c r="C100" s="37"/>
      <c r="D100" s="38"/>
      <c r="E100" s="38"/>
      <c r="F100" s="38"/>
      <c r="G100" s="40"/>
    </row>
    <row r="101" spans="3:7" hidden="1" x14ac:dyDescent="0.35">
      <c r="C101" s="42"/>
      <c r="D101" s="38"/>
      <c r="E101" s="38"/>
      <c r="F101" s="38"/>
      <c r="G101" s="40"/>
    </row>
    <row r="102" spans="3:7" hidden="1" x14ac:dyDescent="0.35">
      <c r="C102" s="37"/>
      <c r="D102" s="38"/>
      <c r="E102" s="38"/>
      <c r="F102" s="38"/>
      <c r="G102" s="40"/>
    </row>
    <row r="103" spans="3:7" hidden="1" x14ac:dyDescent="0.35">
      <c r="C103" s="37"/>
      <c r="D103" s="38"/>
      <c r="E103" s="38"/>
      <c r="F103" s="38"/>
      <c r="G103" s="40"/>
    </row>
    <row r="104" spans="3:7" hidden="1" x14ac:dyDescent="0.35">
      <c r="C104" s="37"/>
      <c r="D104" s="38"/>
      <c r="E104" s="38"/>
      <c r="F104" s="38"/>
      <c r="G104" s="40"/>
    </row>
    <row r="105" spans="3:7" hidden="1" x14ac:dyDescent="0.35">
      <c r="C105" s="43"/>
      <c r="D105" s="44"/>
      <c r="E105" s="44"/>
      <c r="F105" s="44"/>
      <c r="G105" s="40"/>
    </row>
    <row r="106" spans="3:7" s="46" customFormat="1" hidden="1" x14ac:dyDescent="0.35">
      <c r="C106" s="47"/>
      <c r="D106" s="48"/>
      <c r="E106" s="48"/>
      <c r="F106" s="48"/>
      <c r="G106" s="52"/>
    </row>
    <row r="107" spans="3:7" ht="15.75" hidden="1" customHeight="1" x14ac:dyDescent="0.35">
      <c r="C107" s="238"/>
      <c r="D107" s="239"/>
      <c r="E107" s="239"/>
      <c r="F107" s="239"/>
      <c r="G107" s="240"/>
    </row>
    <row r="108" spans="3:7" ht="21.75" hidden="1" customHeight="1" thickBot="1" x14ac:dyDescent="0.4">
      <c r="C108" s="30"/>
      <c r="D108" s="31"/>
      <c r="E108" s="31"/>
      <c r="F108" s="31"/>
      <c r="G108" s="32"/>
    </row>
    <row r="109" spans="3:7" hidden="1" x14ac:dyDescent="0.35">
      <c r="C109" s="33"/>
      <c r="D109" s="50"/>
      <c r="E109" s="35"/>
      <c r="F109" s="35"/>
      <c r="G109" s="36"/>
    </row>
    <row r="110" spans="3:7" hidden="1" x14ac:dyDescent="0.35">
      <c r="C110" s="37"/>
      <c r="D110" s="38"/>
      <c r="E110" s="39"/>
      <c r="F110" s="39"/>
      <c r="G110" s="40"/>
    </row>
    <row r="111" spans="3:7" hidden="1" x14ac:dyDescent="0.35">
      <c r="C111" s="37"/>
      <c r="D111" s="38"/>
      <c r="E111" s="38"/>
      <c r="F111" s="38"/>
      <c r="G111" s="40"/>
    </row>
    <row r="112" spans="3:7" hidden="1" x14ac:dyDescent="0.35">
      <c r="C112" s="42"/>
      <c r="D112" s="38"/>
      <c r="E112" s="38"/>
      <c r="F112" s="38"/>
      <c r="G112" s="40"/>
    </row>
    <row r="113" spans="3:7" hidden="1" x14ac:dyDescent="0.35">
      <c r="C113" s="37"/>
      <c r="D113" s="38"/>
      <c r="E113" s="38"/>
      <c r="F113" s="38"/>
      <c r="G113" s="40"/>
    </row>
    <row r="114" spans="3:7" hidden="1" x14ac:dyDescent="0.35">
      <c r="C114" s="37"/>
      <c r="D114" s="38"/>
      <c r="E114" s="38"/>
      <c r="F114" s="38"/>
      <c r="G114" s="40"/>
    </row>
    <row r="115" spans="3:7" hidden="1" x14ac:dyDescent="0.35">
      <c r="C115" s="37"/>
      <c r="D115" s="38"/>
      <c r="E115" s="38"/>
      <c r="F115" s="38"/>
      <c r="G115" s="40"/>
    </row>
    <row r="116" spans="3:7" hidden="1" x14ac:dyDescent="0.35">
      <c r="C116" s="43"/>
      <c r="D116" s="44"/>
      <c r="E116" s="44"/>
      <c r="F116" s="44"/>
      <c r="G116" s="40"/>
    </row>
    <row r="117" spans="3:7" s="46" customFormat="1" hidden="1" x14ac:dyDescent="0.35">
      <c r="C117" s="47"/>
      <c r="D117" s="48"/>
      <c r="E117" s="48"/>
      <c r="F117" s="48"/>
      <c r="G117" s="52"/>
    </row>
    <row r="118" spans="3:7" hidden="1" x14ac:dyDescent="0.35">
      <c r="C118" s="238"/>
      <c r="D118" s="239"/>
      <c r="E118" s="239"/>
      <c r="F118" s="239"/>
      <c r="G118" s="240"/>
    </row>
    <row r="119" spans="3:7" ht="21" hidden="1" customHeight="1" thickBot="1" x14ac:dyDescent="0.4">
      <c r="C119" s="30"/>
      <c r="D119" s="31"/>
      <c r="E119" s="31"/>
      <c r="F119" s="31"/>
      <c r="G119" s="32"/>
    </row>
    <row r="120" spans="3:7" hidden="1" x14ac:dyDescent="0.35">
      <c r="C120" s="33"/>
      <c r="D120" s="50"/>
      <c r="E120" s="35"/>
      <c r="F120" s="35"/>
      <c r="G120" s="36"/>
    </row>
    <row r="121" spans="3:7" hidden="1" x14ac:dyDescent="0.35">
      <c r="C121" s="37"/>
      <c r="D121" s="38"/>
      <c r="E121" s="39"/>
      <c r="F121" s="39"/>
      <c r="G121" s="40"/>
    </row>
    <row r="122" spans="3:7" hidden="1" x14ac:dyDescent="0.35">
      <c r="C122" s="37"/>
      <c r="D122" s="38"/>
      <c r="E122" s="38"/>
      <c r="F122" s="38"/>
      <c r="G122" s="40"/>
    </row>
    <row r="123" spans="3:7" hidden="1" x14ac:dyDescent="0.35">
      <c r="C123" s="42"/>
      <c r="D123" s="38"/>
      <c r="E123" s="38"/>
      <c r="F123" s="38"/>
      <c r="G123" s="40"/>
    </row>
    <row r="124" spans="3:7" hidden="1" x14ac:dyDescent="0.35">
      <c r="C124" s="37"/>
      <c r="D124" s="38"/>
      <c r="E124" s="38"/>
      <c r="F124" s="38"/>
      <c r="G124" s="40"/>
    </row>
    <row r="125" spans="3:7" hidden="1" x14ac:dyDescent="0.35">
      <c r="C125" s="37"/>
      <c r="D125" s="38"/>
      <c r="E125" s="38"/>
      <c r="F125" s="38"/>
      <c r="G125" s="40"/>
    </row>
    <row r="126" spans="3:7" hidden="1" x14ac:dyDescent="0.35">
      <c r="C126" s="37"/>
      <c r="D126" s="38"/>
      <c r="E126" s="38"/>
      <c r="F126" s="38"/>
      <c r="G126" s="40"/>
    </row>
    <row r="127" spans="3:7" hidden="1" x14ac:dyDescent="0.35">
      <c r="C127" s="43"/>
      <c r="D127" s="44"/>
      <c r="E127" s="44"/>
      <c r="F127" s="44"/>
      <c r="G127" s="40"/>
    </row>
    <row r="128" spans="3:7" s="46" customFormat="1" hidden="1" x14ac:dyDescent="0.35">
      <c r="C128" s="47"/>
      <c r="D128" s="48"/>
      <c r="E128" s="48"/>
      <c r="F128" s="48"/>
      <c r="G128" s="52"/>
    </row>
    <row r="129" spans="2:7" hidden="1" x14ac:dyDescent="0.35">
      <c r="C129" s="238"/>
      <c r="D129" s="239"/>
      <c r="E129" s="239"/>
      <c r="F129" s="239"/>
      <c r="G129" s="240"/>
    </row>
    <row r="130" spans="2:7" ht="24" hidden="1" customHeight="1" thickBot="1" x14ac:dyDescent="0.4">
      <c r="C130" s="30"/>
      <c r="D130" s="31"/>
      <c r="E130" s="31"/>
      <c r="F130" s="31"/>
      <c r="G130" s="32"/>
    </row>
    <row r="131" spans="2:7" ht="15.75" hidden="1" customHeight="1" x14ac:dyDescent="0.35">
      <c r="C131" s="33"/>
      <c r="D131" s="50"/>
      <c r="E131" s="35"/>
      <c r="F131" s="35"/>
      <c r="G131" s="36"/>
    </row>
    <row r="132" spans="2:7" hidden="1" x14ac:dyDescent="0.35">
      <c r="C132" s="37"/>
      <c r="D132" s="38"/>
      <c r="E132" s="39"/>
      <c r="F132" s="39"/>
      <c r="G132" s="40"/>
    </row>
    <row r="133" spans="2:7" ht="15.75" hidden="1" customHeight="1" x14ac:dyDescent="0.35">
      <c r="C133" s="37"/>
      <c r="D133" s="38"/>
      <c r="E133" s="38"/>
      <c r="F133" s="38"/>
      <c r="G133" s="40"/>
    </row>
    <row r="134" spans="2:7" hidden="1" x14ac:dyDescent="0.35">
      <c r="C134" s="42"/>
      <c r="D134" s="38"/>
      <c r="E134" s="38"/>
      <c r="F134" s="38"/>
      <c r="G134" s="40"/>
    </row>
    <row r="135" spans="2:7" hidden="1" x14ac:dyDescent="0.35">
      <c r="C135" s="37"/>
      <c r="D135" s="38"/>
      <c r="E135" s="38"/>
      <c r="F135" s="38"/>
      <c r="G135" s="40"/>
    </row>
    <row r="136" spans="2:7" ht="15.75" hidden="1" customHeight="1" x14ac:dyDescent="0.35">
      <c r="C136" s="37"/>
      <c r="D136" s="38"/>
      <c r="E136" s="38"/>
      <c r="F136" s="38"/>
      <c r="G136" s="40"/>
    </row>
    <row r="137" spans="2:7" hidden="1" x14ac:dyDescent="0.35">
      <c r="C137" s="37"/>
      <c r="D137" s="38"/>
      <c r="E137" s="38"/>
      <c r="F137" s="38"/>
      <c r="G137" s="40"/>
    </row>
    <row r="138" spans="2:7" hidden="1" x14ac:dyDescent="0.35">
      <c r="C138" s="43"/>
      <c r="D138" s="44"/>
      <c r="E138" s="44"/>
      <c r="F138" s="44"/>
      <c r="G138" s="40"/>
    </row>
    <row r="139" spans="2:7" hidden="1" x14ac:dyDescent="0.35"/>
    <row r="140" spans="2:7" hidden="1" x14ac:dyDescent="0.35">
      <c r="B140" s="238"/>
      <c r="C140" s="239"/>
      <c r="D140" s="239"/>
      <c r="E140" s="239"/>
      <c r="F140" s="239"/>
      <c r="G140" s="240"/>
    </row>
    <row r="141" spans="2:7" hidden="1" x14ac:dyDescent="0.35">
      <c r="C141" s="238"/>
      <c r="D141" s="239"/>
      <c r="E141" s="239"/>
      <c r="F141" s="239"/>
      <c r="G141" s="240"/>
    </row>
    <row r="142" spans="2:7" ht="24" hidden="1" customHeight="1" thickBot="1" x14ac:dyDescent="0.4">
      <c r="C142" s="30"/>
      <c r="D142" s="31"/>
      <c r="E142" s="31"/>
      <c r="F142" s="31"/>
      <c r="G142" s="32"/>
    </row>
    <row r="143" spans="2:7" ht="24.75" hidden="1" customHeight="1" x14ac:dyDescent="0.35">
      <c r="C143" s="33"/>
      <c r="D143" s="50"/>
      <c r="E143" s="35"/>
      <c r="F143" s="35"/>
      <c r="G143" s="36"/>
    </row>
    <row r="144" spans="2:7" ht="15.75" hidden="1" customHeight="1" x14ac:dyDescent="0.35">
      <c r="C144" s="37"/>
      <c r="D144" s="38"/>
      <c r="E144" s="39"/>
      <c r="F144" s="39"/>
      <c r="G144" s="40"/>
    </row>
    <row r="145" spans="3:7" ht="15.75" hidden="1" customHeight="1" x14ac:dyDescent="0.35">
      <c r="C145" s="37"/>
      <c r="D145" s="38"/>
      <c r="E145" s="38"/>
      <c r="F145" s="38"/>
      <c r="G145" s="40"/>
    </row>
    <row r="146" spans="3:7" ht="15.75" hidden="1" customHeight="1" x14ac:dyDescent="0.35">
      <c r="C146" s="42"/>
      <c r="D146" s="38"/>
      <c r="E146" s="38"/>
      <c r="F146" s="38"/>
      <c r="G146" s="40"/>
    </row>
    <row r="147" spans="3:7" ht="15.75" hidden="1" customHeight="1" x14ac:dyDescent="0.35">
      <c r="C147" s="37"/>
      <c r="D147" s="38"/>
      <c r="E147" s="38"/>
      <c r="F147" s="38"/>
      <c r="G147" s="40"/>
    </row>
    <row r="148" spans="3:7" ht="15.75" hidden="1" customHeight="1" x14ac:dyDescent="0.35">
      <c r="C148" s="37"/>
      <c r="D148" s="38"/>
      <c r="E148" s="38"/>
      <c r="F148" s="38"/>
      <c r="G148" s="40"/>
    </row>
    <row r="149" spans="3:7" ht="15.75" hidden="1" customHeight="1" x14ac:dyDescent="0.35">
      <c r="C149" s="37"/>
      <c r="D149" s="38"/>
      <c r="E149" s="38"/>
      <c r="F149" s="38"/>
      <c r="G149" s="40"/>
    </row>
    <row r="150" spans="3:7" ht="15.75" hidden="1" customHeight="1" x14ac:dyDescent="0.35">
      <c r="C150" s="43"/>
      <c r="D150" s="44"/>
      <c r="E150" s="44"/>
      <c r="F150" s="44"/>
      <c r="G150" s="40"/>
    </row>
    <row r="151" spans="3:7" s="46" customFormat="1" ht="15.75" hidden="1" customHeight="1" x14ac:dyDescent="0.35">
      <c r="C151" s="47"/>
      <c r="D151" s="48"/>
      <c r="E151" s="48"/>
      <c r="F151" s="48"/>
      <c r="G151" s="52"/>
    </row>
    <row r="152" spans="3:7" ht="15.75" hidden="1" customHeight="1" x14ac:dyDescent="0.35">
      <c r="C152" s="238"/>
      <c r="D152" s="239"/>
      <c r="E152" s="239"/>
      <c r="F152" s="239"/>
      <c r="G152" s="240"/>
    </row>
    <row r="153" spans="3:7" ht="21" hidden="1" customHeight="1" thickBot="1" x14ac:dyDescent="0.4">
      <c r="C153" s="30"/>
      <c r="D153" s="31"/>
      <c r="E153" s="31"/>
      <c r="F153" s="31"/>
      <c r="G153" s="32"/>
    </row>
    <row r="154" spans="3:7" ht="15.75" hidden="1" customHeight="1" x14ac:dyDescent="0.35">
      <c r="C154" s="33"/>
      <c r="D154" s="50"/>
      <c r="E154" s="35"/>
      <c r="F154" s="35"/>
      <c r="G154" s="36"/>
    </row>
    <row r="155" spans="3:7" ht="15.75" hidden="1" customHeight="1" x14ac:dyDescent="0.35">
      <c r="C155" s="37"/>
      <c r="D155" s="38"/>
      <c r="E155" s="39"/>
      <c r="F155" s="39"/>
      <c r="G155" s="40"/>
    </row>
    <row r="156" spans="3:7" ht="15.75" hidden="1" customHeight="1" x14ac:dyDescent="0.35">
      <c r="C156" s="37"/>
      <c r="D156" s="38"/>
      <c r="E156" s="38"/>
      <c r="F156" s="38"/>
      <c r="G156" s="40"/>
    </row>
    <row r="157" spans="3:7" ht="15.75" hidden="1" customHeight="1" x14ac:dyDescent="0.35">
      <c r="C157" s="42"/>
      <c r="D157" s="38"/>
      <c r="E157" s="38"/>
      <c r="F157" s="38"/>
      <c r="G157" s="40"/>
    </row>
    <row r="158" spans="3:7" ht="15.75" hidden="1" customHeight="1" x14ac:dyDescent="0.35">
      <c r="C158" s="37"/>
      <c r="D158" s="38"/>
      <c r="E158" s="38"/>
      <c r="F158" s="38"/>
      <c r="G158" s="40"/>
    </row>
    <row r="159" spans="3:7" ht="15.75" hidden="1" customHeight="1" x14ac:dyDescent="0.35">
      <c r="C159" s="37"/>
      <c r="D159" s="38"/>
      <c r="E159" s="38"/>
      <c r="F159" s="38"/>
      <c r="G159" s="40"/>
    </row>
    <row r="160" spans="3:7" ht="15.75" hidden="1" customHeight="1" x14ac:dyDescent="0.35">
      <c r="C160" s="37"/>
      <c r="D160" s="38"/>
      <c r="E160" s="38"/>
      <c r="F160" s="38"/>
      <c r="G160" s="40"/>
    </row>
    <row r="161" spans="3:7" ht="15.75" hidden="1" customHeight="1" x14ac:dyDescent="0.35">
      <c r="C161" s="43"/>
      <c r="D161" s="44"/>
      <c r="E161" s="44"/>
      <c r="F161" s="44"/>
      <c r="G161" s="40"/>
    </row>
    <row r="162" spans="3:7" s="46" customFormat="1" ht="15.75" hidden="1" customHeight="1" x14ac:dyDescent="0.35">
      <c r="C162" s="47"/>
      <c r="D162" s="48"/>
      <c r="E162" s="48"/>
      <c r="F162" s="48"/>
      <c r="G162" s="52"/>
    </row>
    <row r="163" spans="3:7" ht="15.75" hidden="1" customHeight="1" x14ac:dyDescent="0.35">
      <c r="C163" s="238"/>
      <c r="D163" s="239"/>
      <c r="E163" s="239"/>
      <c r="F163" s="239"/>
      <c r="G163" s="240"/>
    </row>
    <row r="164" spans="3:7" ht="19.5" hidden="1" customHeight="1" thickBot="1" x14ac:dyDescent="0.4">
      <c r="C164" s="30"/>
      <c r="D164" s="31"/>
      <c r="E164" s="31"/>
      <c r="F164" s="31"/>
      <c r="G164" s="32"/>
    </row>
    <row r="165" spans="3:7" ht="15.75" hidden="1" customHeight="1" x14ac:dyDescent="0.35">
      <c r="C165" s="33"/>
      <c r="D165" s="50"/>
      <c r="E165" s="35"/>
      <c r="F165" s="35"/>
      <c r="G165" s="36"/>
    </row>
    <row r="166" spans="3:7" ht="15.75" hidden="1" customHeight="1" x14ac:dyDescent="0.35">
      <c r="C166" s="37"/>
      <c r="D166" s="38"/>
      <c r="E166" s="39"/>
      <c r="F166" s="39"/>
      <c r="G166" s="40"/>
    </row>
    <row r="167" spans="3:7" ht="15.75" hidden="1" customHeight="1" x14ac:dyDescent="0.35">
      <c r="C167" s="37"/>
      <c r="D167" s="38"/>
      <c r="E167" s="38"/>
      <c r="F167" s="38"/>
      <c r="G167" s="40"/>
    </row>
    <row r="168" spans="3:7" ht="15.75" hidden="1" customHeight="1" x14ac:dyDescent="0.35">
      <c r="C168" s="42"/>
      <c r="D168" s="38"/>
      <c r="E168" s="38"/>
      <c r="F168" s="38"/>
      <c r="G168" s="40"/>
    </row>
    <row r="169" spans="3:7" ht="15.75" hidden="1" customHeight="1" x14ac:dyDescent="0.35">
      <c r="C169" s="37"/>
      <c r="D169" s="38"/>
      <c r="E169" s="38"/>
      <c r="F169" s="38"/>
      <c r="G169" s="40"/>
    </row>
    <row r="170" spans="3:7" ht="15.75" hidden="1" customHeight="1" x14ac:dyDescent="0.35">
      <c r="C170" s="37"/>
      <c r="D170" s="38"/>
      <c r="E170" s="38"/>
      <c r="F170" s="38"/>
      <c r="G170" s="40"/>
    </row>
    <row r="171" spans="3:7" ht="15.75" hidden="1" customHeight="1" x14ac:dyDescent="0.35">
      <c r="C171" s="37"/>
      <c r="D171" s="38"/>
      <c r="E171" s="38"/>
      <c r="F171" s="38"/>
      <c r="G171" s="40"/>
    </row>
    <row r="172" spans="3:7" ht="15.75" hidden="1" customHeight="1" x14ac:dyDescent="0.35">
      <c r="C172" s="43"/>
      <c r="D172" s="44"/>
      <c r="E172" s="44"/>
      <c r="F172" s="44"/>
      <c r="G172" s="40"/>
    </row>
    <row r="173" spans="3:7" s="46" customFormat="1" ht="15.75" hidden="1" customHeight="1" x14ac:dyDescent="0.35">
      <c r="C173" s="47"/>
      <c r="D173" s="48"/>
      <c r="E173" s="48"/>
      <c r="F173" s="48"/>
      <c r="G173" s="52"/>
    </row>
    <row r="174" spans="3:7" ht="15.75" hidden="1" customHeight="1" x14ac:dyDescent="0.35">
      <c r="C174" s="238"/>
      <c r="D174" s="239"/>
      <c r="E174" s="239"/>
      <c r="F174" s="239"/>
      <c r="G174" s="240"/>
    </row>
    <row r="175" spans="3:7" ht="22.5" hidden="1" customHeight="1" thickBot="1" x14ac:dyDescent="0.4">
      <c r="C175" s="30"/>
      <c r="D175" s="31"/>
      <c r="E175" s="31"/>
      <c r="F175" s="31"/>
      <c r="G175" s="32"/>
    </row>
    <row r="176" spans="3:7" ht="15.75" hidden="1" customHeight="1" x14ac:dyDescent="0.35">
      <c r="C176" s="33"/>
      <c r="D176" s="50"/>
      <c r="E176" s="35"/>
      <c r="F176" s="35"/>
      <c r="G176" s="36"/>
    </row>
    <row r="177" spans="3:7" ht="15.75" hidden="1" customHeight="1" x14ac:dyDescent="0.35">
      <c r="C177" s="37"/>
      <c r="D177" s="38"/>
      <c r="E177" s="39"/>
      <c r="F177" s="39"/>
      <c r="G177" s="40"/>
    </row>
    <row r="178" spans="3:7" ht="15.75" hidden="1" customHeight="1" x14ac:dyDescent="0.35">
      <c r="C178" s="37"/>
      <c r="D178" s="38"/>
      <c r="E178" s="38"/>
      <c r="F178" s="38"/>
      <c r="G178" s="40"/>
    </row>
    <row r="179" spans="3:7" ht="15.75" hidden="1" customHeight="1" x14ac:dyDescent="0.35">
      <c r="C179" s="42"/>
      <c r="D179" s="38"/>
      <c r="E179" s="38"/>
      <c r="F179" s="38"/>
      <c r="G179" s="40"/>
    </row>
    <row r="180" spans="3:7" ht="15.75" hidden="1" customHeight="1" x14ac:dyDescent="0.35">
      <c r="C180" s="37"/>
      <c r="D180" s="38"/>
      <c r="E180" s="38"/>
      <c r="F180" s="38"/>
      <c r="G180" s="40"/>
    </row>
    <row r="181" spans="3:7" ht="15.75" hidden="1" customHeight="1" x14ac:dyDescent="0.35">
      <c r="C181" s="37"/>
      <c r="D181" s="38"/>
      <c r="E181" s="38"/>
      <c r="F181" s="38"/>
      <c r="G181" s="40"/>
    </row>
    <row r="182" spans="3:7" ht="15.75" hidden="1" customHeight="1" x14ac:dyDescent="0.35">
      <c r="C182" s="37"/>
      <c r="D182" s="38"/>
      <c r="E182" s="38"/>
      <c r="F182" s="38"/>
      <c r="G182" s="40"/>
    </row>
    <row r="183" spans="3:7" ht="15.75" hidden="1" customHeight="1" x14ac:dyDescent="0.35">
      <c r="C183" s="43"/>
      <c r="D183" s="44"/>
      <c r="E183" s="44"/>
      <c r="F183" s="44"/>
      <c r="G183" s="40"/>
    </row>
    <row r="184" spans="3:7" ht="15.75" customHeight="1" x14ac:dyDescent="0.35"/>
    <row r="185" spans="3:7" ht="15.75" customHeight="1" x14ac:dyDescent="0.35">
      <c r="C185" s="238" t="s">
        <v>151</v>
      </c>
      <c r="D185" s="239"/>
      <c r="E185" s="239"/>
      <c r="F185" s="239"/>
      <c r="G185" s="240"/>
    </row>
    <row r="186" spans="3:7" ht="19.5" customHeight="1" thickBot="1" x14ac:dyDescent="0.4">
      <c r="C186" s="30" t="s">
        <v>152</v>
      </c>
      <c r="D186" s="31">
        <f>'[1]1) Budget Table'!D178</f>
        <v>402544.52</v>
      </c>
      <c r="E186" s="31">
        <f>'[1]1) Budget Table'!E178</f>
        <v>212663.55</v>
      </c>
      <c r="F186" s="31">
        <f>'[1]1) Budget Table'!F178</f>
        <v>165000</v>
      </c>
      <c r="G186" s="32">
        <f t="shared" ref="G186:G194" si="7">SUM(D186:F186)</f>
        <v>780208.07000000007</v>
      </c>
    </row>
    <row r="187" spans="3:7" ht="15.75" customHeight="1" x14ac:dyDescent="0.35">
      <c r="C187" s="33" t="s">
        <v>136</v>
      </c>
      <c r="D187" s="57">
        <v>325485</v>
      </c>
      <c r="E187" s="35">
        <v>155000</v>
      </c>
      <c r="F187" s="35">
        <v>100000</v>
      </c>
      <c r="G187" s="36">
        <f t="shared" si="7"/>
        <v>580485</v>
      </c>
    </row>
    <row r="188" spans="3:7" ht="15.75" customHeight="1" x14ac:dyDescent="0.35">
      <c r="C188" s="37" t="s">
        <v>137</v>
      </c>
      <c r="D188" s="38"/>
      <c r="E188" s="39">
        <v>3663.55</v>
      </c>
      <c r="F188" s="39"/>
      <c r="G188" s="40">
        <f t="shared" si="7"/>
        <v>3663.55</v>
      </c>
    </row>
    <row r="189" spans="3:7" ht="15.75" customHeight="1" x14ac:dyDescent="0.35">
      <c r="C189" s="37" t="s">
        <v>138</v>
      </c>
      <c r="D189" s="38"/>
      <c r="E189" s="38">
        <v>5000</v>
      </c>
      <c r="F189" s="38">
        <v>25000</v>
      </c>
      <c r="G189" s="40">
        <f t="shared" si="7"/>
        <v>30000</v>
      </c>
    </row>
    <row r="190" spans="3:7" ht="15.75" customHeight="1" x14ac:dyDescent="0.35">
      <c r="C190" s="42" t="s">
        <v>139</v>
      </c>
      <c r="D190" s="38">
        <v>42500</v>
      </c>
      <c r="E190" s="38">
        <v>47000</v>
      </c>
      <c r="F190" s="38">
        <v>40000</v>
      </c>
      <c r="G190" s="40">
        <f t="shared" si="7"/>
        <v>129500</v>
      </c>
    </row>
    <row r="191" spans="3:7" ht="15.75" customHeight="1" x14ac:dyDescent="0.35">
      <c r="C191" s="37" t="s">
        <v>140</v>
      </c>
      <c r="D191" s="38"/>
      <c r="E191" s="38"/>
      <c r="F191" s="38"/>
      <c r="G191" s="40">
        <f t="shared" si="7"/>
        <v>0</v>
      </c>
    </row>
    <row r="192" spans="3:7" ht="15.75" customHeight="1" x14ac:dyDescent="0.35">
      <c r="C192" s="37" t="s">
        <v>141</v>
      </c>
      <c r="D192" s="38"/>
      <c r="E192" s="38"/>
      <c r="F192" s="38"/>
      <c r="G192" s="40">
        <f t="shared" si="7"/>
        <v>0</v>
      </c>
    </row>
    <row r="193" spans="3:13" ht="15.75" customHeight="1" x14ac:dyDescent="0.35">
      <c r="C193" s="37" t="s">
        <v>142</v>
      </c>
      <c r="D193" s="38">
        <v>34559.519999999997</v>
      </c>
      <c r="E193" s="38">
        <v>2000</v>
      </c>
      <c r="F193" s="38"/>
      <c r="G193" s="40">
        <f t="shared" si="7"/>
        <v>36559.519999999997</v>
      </c>
    </row>
    <row r="194" spans="3:13" ht="15.75" customHeight="1" x14ac:dyDescent="0.35">
      <c r="C194" s="43" t="s">
        <v>143</v>
      </c>
      <c r="D194" s="44">
        <f>SUM(D187:D193)</f>
        <v>402544.52</v>
      </c>
      <c r="E194" s="44">
        <f>SUM(E187:E193)</f>
        <v>212663.55</v>
      </c>
      <c r="F194" s="44">
        <f>SUM(F187:F193)</f>
        <v>165000</v>
      </c>
      <c r="G194" s="40">
        <f t="shared" si="7"/>
        <v>780208.07000000007</v>
      </c>
    </row>
    <row r="195" spans="3:13" ht="15.75" customHeight="1" thickBot="1" x14ac:dyDescent="0.4"/>
    <row r="196" spans="3:13" ht="19.5" customHeight="1" thickBot="1" x14ac:dyDescent="0.4">
      <c r="C196" s="241" t="s">
        <v>130</v>
      </c>
      <c r="D196" s="242"/>
      <c r="E196" s="242"/>
      <c r="F196" s="242"/>
      <c r="G196" s="243"/>
    </row>
    <row r="197" spans="3:13" ht="19.5" customHeight="1" x14ac:dyDescent="0.35">
      <c r="C197" s="58"/>
      <c r="D197" s="234" t="str">
        <f>'[1]1) Budget Table'!D4</f>
        <v>OHCHR</v>
      </c>
      <c r="E197" s="234" t="str">
        <f>'[1]1) Budget Table'!E4</f>
        <v>UNWOMEN</v>
      </c>
      <c r="F197" s="234" t="str">
        <f>'[1]1) Budget Table'!F4</f>
        <v>UNDP</v>
      </c>
      <c r="G197" s="236" t="s">
        <v>130</v>
      </c>
    </row>
    <row r="198" spans="3:13" ht="19.5" customHeight="1" x14ac:dyDescent="0.35">
      <c r="C198" s="58"/>
      <c r="D198" s="235"/>
      <c r="E198" s="235"/>
      <c r="F198" s="235"/>
      <c r="G198" s="237"/>
    </row>
    <row r="199" spans="3:13" ht="19.5" customHeight="1" x14ac:dyDescent="0.35">
      <c r="C199" s="59" t="s">
        <v>136</v>
      </c>
      <c r="D199" s="60">
        <f t="shared" ref="D199:F205" si="8">SUM(D176,D165,D154,D143,D131,D120,D109,D98,D86,D75,D64,D53,D41,D30,D19,D8,D187)</f>
        <v>325485</v>
      </c>
      <c r="E199" s="60">
        <f t="shared" si="8"/>
        <v>155000</v>
      </c>
      <c r="F199" s="60">
        <f t="shared" si="8"/>
        <v>100000</v>
      </c>
      <c r="G199" s="61">
        <f t="shared" ref="G199:G206" si="9">SUM(D199:F199)</f>
        <v>580485</v>
      </c>
    </row>
    <row r="200" spans="3:13" ht="34.5" customHeight="1" x14ac:dyDescent="0.35">
      <c r="C200" s="59" t="s">
        <v>137</v>
      </c>
      <c r="D200" s="60">
        <f t="shared" si="8"/>
        <v>0</v>
      </c>
      <c r="E200" s="60">
        <f t="shared" si="8"/>
        <v>33663.550000000003</v>
      </c>
      <c r="F200" s="60">
        <f t="shared" si="8"/>
        <v>15000</v>
      </c>
      <c r="G200" s="62">
        <f t="shared" si="9"/>
        <v>48663.55</v>
      </c>
    </row>
    <row r="201" spans="3:13" ht="48" customHeight="1" x14ac:dyDescent="0.35">
      <c r="C201" s="59" t="s">
        <v>138</v>
      </c>
      <c r="D201" s="60">
        <f t="shared" si="8"/>
        <v>0</v>
      </c>
      <c r="E201" s="60">
        <f t="shared" si="8"/>
        <v>5000</v>
      </c>
      <c r="F201" s="60">
        <f t="shared" si="8"/>
        <v>40000</v>
      </c>
      <c r="G201" s="62">
        <f t="shared" si="9"/>
        <v>45000</v>
      </c>
    </row>
    <row r="202" spans="3:13" ht="33" customHeight="1" x14ac:dyDescent="0.35">
      <c r="C202" s="63" t="s">
        <v>139</v>
      </c>
      <c r="D202" s="60">
        <f t="shared" si="8"/>
        <v>403853</v>
      </c>
      <c r="E202" s="60">
        <f t="shared" si="8"/>
        <v>420000</v>
      </c>
      <c r="F202" s="60">
        <f t="shared" si="8"/>
        <v>310000</v>
      </c>
      <c r="G202" s="62">
        <f t="shared" si="9"/>
        <v>1133853</v>
      </c>
    </row>
    <row r="203" spans="3:13" ht="21" customHeight="1" x14ac:dyDescent="0.35">
      <c r="C203" s="59" t="s">
        <v>140</v>
      </c>
      <c r="D203" s="60">
        <f t="shared" si="8"/>
        <v>30495</v>
      </c>
      <c r="E203" s="60">
        <f t="shared" si="8"/>
        <v>40000</v>
      </c>
      <c r="F203" s="60">
        <f t="shared" si="8"/>
        <v>10000</v>
      </c>
      <c r="G203" s="62">
        <f t="shared" si="9"/>
        <v>80495</v>
      </c>
      <c r="H203" s="64"/>
      <c r="I203" s="64"/>
      <c r="J203" s="64"/>
      <c r="K203" s="64"/>
      <c r="L203" s="64"/>
      <c r="M203" s="65"/>
    </row>
    <row r="204" spans="3:13" ht="39.75" customHeight="1" x14ac:dyDescent="0.35">
      <c r="C204" s="59" t="s">
        <v>141</v>
      </c>
      <c r="D204" s="60">
        <f t="shared" si="8"/>
        <v>0</v>
      </c>
      <c r="E204" s="60">
        <f t="shared" si="8"/>
        <v>80000</v>
      </c>
      <c r="F204" s="60">
        <f t="shared" si="8"/>
        <v>267000</v>
      </c>
      <c r="G204" s="62">
        <f t="shared" si="9"/>
        <v>347000</v>
      </c>
      <c r="H204" s="64"/>
      <c r="I204" s="64"/>
      <c r="J204" s="64"/>
      <c r="K204" s="64"/>
      <c r="L204" s="64"/>
      <c r="M204" s="65"/>
    </row>
    <row r="205" spans="3:13" ht="23.25" customHeight="1" x14ac:dyDescent="0.35">
      <c r="C205" s="59" t="s">
        <v>142</v>
      </c>
      <c r="D205" s="66">
        <f t="shared" si="8"/>
        <v>34559.519999999997</v>
      </c>
      <c r="E205" s="66">
        <f>SUM(E182,E171,E160,E149,E137,E126,E115,E104,E92,E81,E70,E59,E47,E36,E25,E14,E193)</f>
        <v>14000</v>
      </c>
      <c r="F205" s="66">
        <f t="shared" si="8"/>
        <v>8000</v>
      </c>
      <c r="G205" s="62">
        <f t="shared" si="9"/>
        <v>56559.519999999997</v>
      </c>
      <c r="H205" s="64"/>
      <c r="I205" s="64"/>
      <c r="J205" s="64"/>
      <c r="K205" s="64"/>
      <c r="L205" s="64"/>
      <c r="M205" s="65"/>
    </row>
    <row r="206" spans="3:13" ht="22.5" customHeight="1" x14ac:dyDescent="0.35">
      <c r="C206" s="67" t="s">
        <v>153</v>
      </c>
      <c r="D206" s="68">
        <f>SUM(D199:D205)</f>
        <v>794392.52</v>
      </c>
      <c r="E206" s="68">
        <f>SUM(E199:E205)</f>
        <v>747663.55</v>
      </c>
      <c r="F206" s="68">
        <f>SUM(F199:F205)</f>
        <v>750000</v>
      </c>
      <c r="G206" s="69">
        <f t="shared" si="9"/>
        <v>2292056.0700000003</v>
      </c>
      <c r="H206" s="64"/>
      <c r="I206" s="64"/>
      <c r="J206" s="64"/>
      <c r="K206" s="64"/>
      <c r="L206" s="64"/>
      <c r="M206" s="65"/>
    </row>
    <row r="207" spans="3:13" ht="26.25" customHeight="1" thickBot="1" x14ac:dyDescent="0.4">
      <c r="C207" s="70" t="s">
        <v>154</v>
      </c>
      <c r="D207" s="71">
        <f>D206*0.07</f>
        <v>55607.476400000007</v>
      </c>
      <c r="E207" s="71">
        <f t="shared" ref="E207:G207" si="10">E206*0.07</f>
        <v>52336.448500000006</v>
      </c>
      <c r="F207" s="71">
        <f t="shared" si="10"/>
        <v>52500.000000000007</v>
      </c>
      <c r="G207" s="72">
        <f t="shared" si="10"/>
        <v>160443.92490000004</v>
      </c>
      <c r="H207" s="73"/>
      <c r="I207" s="73"/>
      <c r="J207" s="73"/>
      <c r="K207" s="73"/>
      <c r="L207" s="74"/>
      <c r="M207" s="46"/>
    </row>
    <row r="208" spans="3:13" ht="23.25" customHeight="1" thickBot="1" x14ac:dyDescent="0.4">
      <c r="C208" s="75" t="s">
        <v>107</v>
      </c>
      <c r="D208" s="76">
        <f>SUM(D206:D207)</f>
        <v>849999.99640000006</v>
      </c>
      <c r="E208" s="76">
        <f t="shared" ref="E208:G208" si="11">SUM(E206:E207)</f>
        <v>799999.9985000001</v>
      </c>
      <c r="F208" s="76">
        <f t="shared" si="11"/>
        <v>802500</v>
      </c>
      <c r="G208" s="77">
        <f t="shared" si="11"/>
        <v>2452499.9949000003</v>
      </c>
      <c r="H208" s="73"/>
      <c r="I208" s="73"/>
      <c r="J208" s="73"/>
      <c r="K208" s="73"/>
      <c r="L208" s="74"/>
      <c r="M208" s="46"/>
    </row>
    <row r="209" spans="3:13" ht="15.75" customHeight="1" x14ac:dyDescent="0.35">
      <c r="L209" s="78"/>
    </row>
    <row r="210" spans="3:13" ht="15.75" customHeight="1" x14ac:dyDescent="0.35">
      <c r="H210" s="79"/>
      <c r="I210" s="79"/>
      <c r="L210" s="78"/>
    </row>
    <row r="211" spans="3:13" ht="15.75" customHeight="1" x14ac:dyDescent="0.35">
      <c r="H211" s="79"/>
      <c r="I211" s="79"/>
    </row>
    <row r="212" spans="3:13" ht="40.5" customHeight="1" x14ac:dyDescent="0.35">
      <c r="H212" s="79"/>
      <c r="I212" s="79"/>
      <c r="L212" s="80"/>
    </row>
    <row r="213" spans="3:13" ht="24.75" customHeight="1" x14ac:dyDescent="0.35">
      <c r="H213" s="79"/>
      <c r="I213" s="79"/>
      <c r="L213" s="80"/>
    </row>
    <row r="214" spans="3:13" ht="41.25" customHeight="1" x14ac:dyDescent="0.35">
      <c r="H214" s="81"/>
      <c r="I214" s="79"/>
      <c r="L214" s="80"/>
    </row>
    <row r="215" spans="3:13" ht="51.75" customHeight="1" x14ac:dyDescent="0.35">
      <c r="H215" s="81"/>
      <c r="I215" s="79"/>
      <c r="L215" s="80"/>
    </row>
    <row r="216" spans="3:13" ht="42" customHeight="1" x14ac:dyDescent="0.35">
      <c r="H216" s="79"/>
      <c r="I216" s="79"/>
      <c r="L216" s="80"/>
    </row>
    <row r="217" spans="3:13" s="46" customFormat="1" ht="42" customHeight="1" x14ac:dyDescent="0.35">
      <c r="C217" s="21"/>
      <c r="G217" s="21"/>
      <c r="H217" s="21"/>
      <c r="I217" s="79"/>
      <c r="J217" s="21"/>
      <c r="K217" s="21"/>
      <c r="L217" s="80"/>
      <c r="M217" s="21"/>
    </row>
    <row r="218" spans="3:13" s="46" customFormat="1" ht="42" customHeight="1" x14ac:dyDescent="0.35">
      <c r="C218" s="21"/>
      <c r="G218" s="21"/>
      <c r="H218" s="21"/>
      <c r="I218" s="79"/>
      <c r="J218" s="21"/>
      <c r="K218" s="21"/>
      <c r="L218" s="21"/>
      <c r="M218" s="21"/>
    </row>
    <row r="219" spans="3:13" s="46" customFormat="1" ht="63.75" customHeight="1" x14ac:dyDescent="0.35">
      <c r="C219" s="21"/>
      <c r="G219" s="21"/>
      <c r="H219" s="21"/>
      <c r="I219" s="78"/>
      <c r="J219" s="21"/>
      <c r="K219" s="21"/>
      <c r="L219" s="21"/>
      <c r="M219" s="21"/>
    </row>
    <row r="220" spans="3:13" s="46" customFormat="1" ht="42" customHeight="1" x14ac:dyDescent="0.35">
      <c r="C220" s="21"/>
      <c r="G220" s="21"/>
      <c r="H220" s="21"/>
      <c r="I220" s="21"/>
      <c r="J220" s="21"/>
      <c r="K220" s="21"/>
      <c r="L220" s="21"/>
      <c r="M220" s="78"/>
    </row>
    <row r="221" spans="3:13" ht="23.25" customHeight="1" x14ac:dyDescent="0.35"/>
    <row r="222" spans="3:13" ht="27.75" customHeight="1" x14ac:dyDescent="0.35"/>
    <row r="223" spans="3:13" ht="55.5" customHeight="1" x14ac:dyDescent="0.35"/>
    <row r="224" spans="3:13" ht="57.75" customHeight="1" x14ac:dyDescent="0.35"/>
    <row r="225" spans="14:14" ht="21.75" customHeight="1" x14ac:dyDescent="0.35"/>
    <row r="226" spans="14:14" ht="49.5" customHeight="1" x14ac:dyDescent="0.35"/>
    <row r="227" spans="14:14" ht="28.5" customHeight="1" x14ac:dyDescent="0.35"/>
    <row r="228" spans="14:14" ht="28.5" customHeight="1" x14ac:dyDescent="0.35"/>
    <row r="229" spans="14:14" ht="28.5" customHeight="1" x14ac:dyDescent="0.35"/>
    <row r="230" spans="14:14" ht="23.25" customHeight="1" x14ac:dyDescent="0.35">
      <c r="N230" s="78"/>
    </row>
    <row r="231" spans="14:14" ht="43.5" customHeight="1" x14ac:dyDescent="0.35">
      <c r="N231" s="78"/>
    </row>
    <row r="232" spans="14:14" ht="55.5" customHeight="1" x14ac:dyDescent="0.35"/>
    <row r="233" spans="14:14" ht="42.75" customHeight="1" x14ac:dyDescent="0.35">
      <c r="N233" s="78"/>
    </row>
    <row r="234" spans="14:14" ht="21.75" customHeight="1" x14ac:dyDescent="0.35">
      <c r="N234" s="78"/>
    </row>
    <row r="235" spans="14:14" ht="21.75" customHeight="1" x14ac:dyDescent="0.35">
      <c r="N235" s="78"/>
    </row>
    <row r="236" spans="14:14" ht="23.25" customHeight="1" x14ac:dyDescent="0.35"/>
    <row r="237" spans="14:14" ht="23.25" customHeight="1" x14ac:dyDescent="0.35"/>
    <row r="238" spans="14:14" ht="21.75" customHeight="1" x14ac:dyDescent="0.35"/>
    <row r="239" spans="14:14" ht="16.5" customHeight="1" x14ac:dyDescent="0.35"/>
    <row r="240" spans="14:14" ht="29.25" customHeight="1" x14ac:dyDescent="0.35"/>
    <row r="241" ht="24.75" customHeight="1" x14ac:dyDescent="0.35"/>
    <row r="242" ht="33" customHeight="1" x14ac:dyDescent="0.35"/>
    <row r="244" ht="15" customHeight="1" x14ac:dyDescent="0.35"/>
    <row r="245" ht="25.5" customHeight="1" x14ac:dyDescent="0.35"/>
  </sheetData>
  <sheetProtection insertColumns="0" insertRows="0" deleteRows="0"/>
  <mergeCells count="27">
    <mergeCell ref="C174:G174"/>
    <mergeCell ref="C163:G163"/>
    <mergeCell ref="C152:G152"/>
    <mergeCell ref="C141:G141"/>
    <mergeCell ref="C28:G28"/>
    <mergeCell ref="B140:G140"/>
    <mergeCell ref="B50:G50"/>
    <mergeCell ref="C51:G51"/>
    <mergeCell ref="C62:G62"/>
    <mergeCell ref="C73:G73"/>
    <mergeCell ref="C84:G84"/>
    <mergeCell ref="B95:G95"/>
    <mergeCell ref="C96:G96"/>
    <mergeCell ref="C107:G107"/>
    <mergeCell ref="C118:G118"/>
    <mergeCell ref="C129:G129"/>
    <mergeCell ref="C1:F1"/>
    <mergeCell ref="C2:E2"/>
    <mergeCell ref="B5:G5"/>
    <mergeCell ref="C6:G6"/>
    <mergeCell ref="C17:G17"/>
    <mergeCell ref="D197:D198"/>
    <mergeCell ref="E197:E198"/>
    <mergeCell ref="F197:F198"/>
    <mergeCell ref="G197:G198"/>
    <mergeCell ref="C185:G185"/>
    <mergeCell ref="C196:G196"/>
  </mergeCells>
  <conditionalFormatting sqref="G15">
    <cfRule type="cellIs" dxfId="16" priority="17" operator="notEqual">
      <formula>$G$7</formula>
    </cfRule>
  </conditionalFormatting>
  <conditionalFormatting sqref="G26">
    <cfRule type="cellIs" dxfId="15" priority="16" operator="notEqual">
      <formula>$G$18</formula>
    </cfRule>
  </conditionalFormatting>
  <conditionalFormatting sqref="G37">
    <cfRule type="cellIs" dxfId="14" priority="15" operator="notEqual">
      <formula>$G$29</formula>
    </cfRule>
  </conditionalFormatting>
  <conditionalFormatting sqref="G48">
    <cfRule type="cellIs" dxfId="13" priority="14" operator="notEqual">
      <formula>$G$40</formula>
    </cfRule>
  </conditionalFormatting>
  <conditionalFormatting sqref="G60">
    <cfRule type="cellIs" dxfId="12" priority="13" operator="notEqual">
      <formula>$G$52</formula>
    </cfRule>
  </conditionalFormatting>
  <conditionalFormatting sqref="G71">
    <cfRule type="cellIs" dxfId="11" priority="12" operator="notEqual">
      <formula>$G$63</formula>
    </cfRule>
  </conditionalFormatting>
  <conditionalFormatting sqref="G82">
    <cfRule type="cellIs" dxfId="10" priority="11" operator="notEqual">
      <formula>$G$74</formula>
    </cfRule>
  </conditionalFormatting>
  <conditionalFormatting sqref="G93">
    <cfRule type="cellIs" dxfId="9" priority="10" operator="notEqual">
      <formula>$G$85</formula>
    </cfRule>
  </conditionalFormatting>
  <conditionalFormatting sqref="G105">
    <cfRule type="cellIs" dxfId="8" priority="9" operator="notEqual">
      <formula>$G$97</formula>
    </cfRule>
  </conditionalFormatting>
  <conditionalFormatting sqref="G116">
    <cfRule type="cellIs" dxfId="7" priority="8" operator="notEqual">
      <formula>$G$108</formula>
    </cfRule>
  </conditionalFormatting>
  <conditionalFormatting sqref="G127">
    <cfRule type="cellIs" dxfId="6" priority="7" operator="notEqual">
      <formula>$G$119</formula>
    </cfRule>
  </conditionalFormatting>
  <conditionalFormatting sqref="G138">
    <cfRule type="cellIs" dxfId="5" priority="6" operator="notEqual">
      <formula>$G$130</formula>
    </cfRule>
  </conditionalFormatting>
  <conditionalFormatting sqref="G150">
    <cfRule type="cellIs" dxfId="4" priority="5" operator="notEqual">
      <formula>$G$142</formula>
    </cfRule>
  </conditionalFormatting>
  <conditionalFormatting sqref="G161">
    <cfRule type="cellIs" dxfId="3" priority="4" operator="notEqual">
      <formula>$G$153</formula>
    </cfRule>
  </conditionalFormatting>
  <conditionalFormatting sqref="G172">
    <cfRule type="cellIs" dxfId="2" priority="3" operator="notEqual">
      <formula>$G$153</formula>
    </cfRule>
  </conditionalFormatting>
  <conditionalFormatting sqref="G183">
    <cfRule type="cellIs" dxfId="1" priority="2" operator="notEqual">
      <formula>$G$175</formula>
    </cfRule>
  </conditionalFormatting>
  <conditionalFormatting sqref="G194">
    <cfRule type="cellIs" dxfId="0" priority="1" operator="notEqual">
      <formula>$G$186</formula>
    </cfRule>
  </conditionalFormatting>
  <dataValidations count="8">
    <dataValidation allowBlank="1" showInputMessage="1" showErrorMessage="1" prompt="Output totals must match the original total from Table 1, and will show as red if not. " sqref="G15" xr:uid="{016319C4-2449-48A2-ACB8-221669B1079F}"/>
    <dataValidation allowBlank="1" showInputMessage="1" showErrorMessage="1" prompt="Includes all related staff and temporary staff costs including base salary, post adjustment and all staff entitlements." sqref="C8 C19 C30 C41 C53 C64 C75 C86 C98 C109 C120 C131 C143 C154 C165 C176 C199 C187" xr:uid="{BA61BD83-D544-44A1-8CDF-C484625D2314}"/>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1A3FA152-70E5-46D1-9287-D2E3FE7A9209}"/>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D7D5C3C1-3C60-480A-B35B-DE9CC20FB273}"/>
    <dataValidation allowBlank="1" showInputMessage="1" showErrorMessage="1" prompt="Includes staff and non-staff travel paid for by the organization directly related to a project." sqref="C12 C23 C34 C45 C57 C68 C79 C90 C102 C113 C124 C135 C147 C158 C169 C180 C203 C191" xr:uid="{C4FBA0D4-8263-44F1-8236-CC4490FB5ECC}"/>
    <dataValidation allowBlank="1" showInputMessage="1" showErrorMessage="1" prompt="Services contracted by an organization which follow the normal procurement processes." sqref="C11 C22 C33 C44 C56 C67 C78 C89 C101 C112 C123 C134 C146 C157 C168 C179 C202 C190" xr:uid="{E7F6CCFC-7ECB-4B04-8FB1-7347034D5DBB}"/>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419B22A2-5FCA-47EC-A4FE-C3451FF229D9}"/>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1D96B36F-CF63-4463-BD32-CD006047D98B}"/>
  </dataValidations>
  <pageMargins left="0.7" right="0.7" top="0.75" bottom="0.75" header="0.3" footer="0.3"/>
  <pageSetup scale="74" orientation="landscape" r:id="rId1"/>
  <rowBreaks count="1" manualBreakCount="1">
    <brk id="6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Annual Report</DocumentType>
    <UploadedBy xmlns="b1528a4b-5ccb-40f7-a09e-43427183cd95">gabriel.velastegui@undp.org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MPTF_00006_00928</ProjectId>
    <FundCode xmlns="f9695bc1-6109-4dcd-a27a-f8a0370b00e2">MPTF_00006</FundCode>
    <Comments xmlns="f9695bc1-6109-4dcd-a27a-f8a0370b00e2">Budget expenses report_Nov 2023</Comments>
    <Active xmlns="f9695bc1-6109-4dcd-a27a-f8a0370b00e2">Yes</Active>
    <DocumentDate xmlns="b1528a4b-5ccb-40f7-a09e-43427183cd95">2023-11-15T08:00:00+00:00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A2162F-16A3-4A5D-B878-10A93E05ADEB}">
  <ds:schemaRefs>
    <ds:schemaRef ds:uri="http://schemas.microsoft.com/office/2006/metadata/properties"/>
    <ds:schemaRef ds:uri="http://schemas.microsoft.com/office/infopath/2007/PartnerControls"/>
    <ds:schemaRef ds:uri="d31298a1-8362-46a3-9918-45abf9e83fdb"/>
    <ds:schemaRef ds:uri="985ec44e-1bab-4c0b-9df0-6ba128686fc9"/>
  </ds:schemaRefs>
</ds:datastoreItem>
</file>

<file path=customXml/itemProps2.xml><?xml version="1.0" encoding="utf-8"?>
<ds:datastoreItem xmlns:ds="http://schemas.openxmlformats.org/officeDocument/2006/customXml" ds:itemID="{F2FEB7E5-A9F7-483B-8754-1AE2B87D83B0}">
  <ds:schemaRefs>
    <ds:schemaRef ds:uri="http://schemas.microsoft.com/sharepoint/v3/contenttype/forms"/>
  </ds:schemaRefs>
</ds:datastoreItem>
</file>

<file path=customXml/itemProps3.xml><?xml version="1.0" encoding="utf-8"?>
<ds:datastoreItem xmlns:ds="http://schemas.openxmlformats.org/officeDocument/2006/customXml" ds:itemID="{F8D50E3A-01BE-4AA4-AC11-233F6EE355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Activity Costs</vt:lpstr>
      <vt:lpstr>Non-Activity costs</vt:lpstr>
      <vt:lpstr>Original by Category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 - expense calculator.xlsx</dc:title>
  <dc:subject/>
  <dc:creator>Nikola Petrovski</dc:creator>
  <cp:keywords/>
  <dc:description/>
  <cp:lastModifiedBy>Nikola Petrovski</cp:lastModifiedBy>
  <cp:revision/>
  <dcterms:created xsi:type="dcterms:W3CDTF">2023-04-30T12:23:15Z</dcterms:created>
  <dcterms:modified xsi:type="dcterms:W3CDTF">2023-11-15T22:05:05Z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